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hanzer\Desktop\Planovi FERIT\PLAN 2026\izvršenje 2026\"/>
    </mc:Choice>
  </mc:AlternateContent>
  <xr:revisionPtr revIDLastSave="0" documentId="13_ncr:1_{E0BDA49A-DE22-4123-BE46-424D3CD2D67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POSEBNI DIO IZVRŠENJA" sheetId="15" r:id="rId8"/>
    <sheet name="DONOS" sheetId="16" r:id="rId9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" i="16" l="1"/>
  <c r="K5" i="16"/>
  <c r="K7" i="16"/>
  <c r="E8" i="16"/>
  <c r="J8" i="16"/>
  <c r="I8" i="16"/>
  <c r="H8" i="16"/>
  <c r="G8" i="16"/>
  <c r="F8" i="16"/>
  <c r="D8" i="16"/>
  <c r="C8" i="16"/>
  <c r="B8" i="16"/>
  <c r="K8" i="16" l="1"/>
  <c r="E196" i="15" l="1"/>
  <c r="H13" i="10"/>
  <c r="H14" i="10"/>
  <c r="H10" i="10"/>
  <c r="H11" i="4"/>
  <c r="H12" i="4"/>
  <c r="H14" i="4"/>
  <c r="H15" i="4"/>
  <c r="H16" i="4"/>
  <c r="H17" i="4"/>
  <c r="H18" i="4"/>
  <c r="H19" i="4"/>
  <c r="H20" i="4"/>
  <c r="H24" i="4"/>
  <c r="H25" i="4"/>
  <c r="H26" i="4"/>
  <c r="H27" i="4"/>
  <c r="H28" i="4"/>
  <c r="H31" i="4"/>
  <c r="H33" i="4"/>
  <c r="H34" i="4"/>
  <c r="H35" i="4"/>
  <c r="H36" i="4"/>
  <c r="H38" i="4"/>
  <c r="H43" i="4"/>
  <c r="H44" i="4"/>
  <c r="H45" i="4"/>
  <c r="H46" i="4"/>
  <c r="H47" i="4"/>
  <c r="H10" i="4"/>
  <c r="H58" i="2"/>
  <c r="H51" i="2"/>
  <c r="H45" i="2"/>
  <c r="H12" i="2"/>
  <c r="H11" i="2"/>
  <c r="K24" i="1"/>
  <c r="K25" i="1"/>
  <c r="K11" i="1"/>
  <c r="K12" i="1"/>
  <c r="K13" i="1"/>
  <c r="K14" i="1"/>
  <c r="K15" i="1"/>
  <c r="K16" i="1"/>
  <c r="K10" i="1"/>
  <c r="C148" i="15"/>
  <c r="E200" i="15"/>
  <c r="E209" i="15"/>
  <c r="E207" i="15"/>
  <c r="E57" i="15"/>
  <c r="F57" i="15" s="1"/>
  <c r="E69" i="15"/>
  <c r="E68" i="15" s="1"/>
  <c r="F68" i="15" s="1"/>
  <c r="E195" i="15" l="1"/>
  <c r="F69" i="15"/>
  <c r="E56" i="15"/>
  <c r="E55" i="15" l="1"/>
  <c r="F56" i="15"/>
  <c r="E172" i="15" l="1"/>
  <c r="E176" i="15"/>
  <c r="E185" i="15"/>
  <c r="E74" i="15"/>
  <c r="E81" i="15"/>
  <c r="E80" i="15" s="1"/>
  <c r="E153" i="15"/>
  <c r="E149" i="15"/>
  <c r="E141" i="15"/>
  <c r="E108" i="15"/>
  <c r="E112" i="15"/>
  <c r="E126" i="15"/>
  <c r="E130" i="15"/>
  <c r="E133" i="15"/>
  <c r="E89" i="15"/>
  <c r="E101" i="15"/>
  <c r="E105" i="15"/>
  <c r="E48" i="15"/>
  <c r="E18" i="15"/>
  <c r="E13" i="15"/>
  <c r="E43" i="15"/>
  <c r="F43" i="15" s="1"/>
  <c r="C195" i="15"/>
  <c r="C194" i="15" s="1"/>
  <c r="C84" i="15"/>
  <c r="C55" i="15"/>
  <c r="F55" i="15" s="1"/>
  <c r="C12" i="15"/>
  <c r="C46" i="15"/>
  <c r="E46" i="15" l="1"/>
  <c r="F46" i="15" s="1"/>
  <c r="F48" i="15"/>
  <c r="E73" i="15"/>
  <c r="E72" i="15" s="1"/>
  <c r="E12" i="15"/>
  <c r="E11" i="15" s="1"/>
  <c r="C11" i="15"/>
  <c r="F200" i="15"/>
  <c r="F191" i="15"/>
  <c r="E189" i="15"/>
  <c r="E187" i="15"/>
  <c r="F176" i="15"/>
  <c r="F172" i="15"/>
  <c r="C171" i="15"/>
  <c r="E168" i="15"/>
  <c r="E166" i="15"/>
  <c r="E148" i="15" s="1"/>
  <c r="F153" i="15"/>
  <c r="F149" i="15"/>
  <c r="E138" i="15"/>
  <c r="F133" i="15"/>
  <c r="F126" i="15"/>
  <c r="F108" i="15"/>
  <c r="C107" i="15"/>
  <c r="F105" i="15"/>
  <c r="F104" i="15"/>
  <c r="F101" i="15"/>
  <c r="F89" i="15"/>
  <c r="E85" i="15"/>
  <c r="E84" i="15" s="1"/>
  <c r="F18" i="15"/>
  <c r="F13" i="15"/>
  <c r="F148" i="15" l="1"/>
  <c r="E171" i="15"/>
  <c r="F171" i="15" s="1"/>
  <c r="C83" i="15"/>
  <c r="C10" i="15" s="1"/>
  <c r="C9" i="15" s="1"/>
  <c r="C8" i="15" s="1"/>
  <c r="E107" i="15"/>
  <c r="F107" i="15" s="1"/>
  <c r="E137" i="15"/>
  <c r="F84" i="15"/>
  <c r="F112" i="15"/>
  <c r="F85" i="15"/>
  <c r="E83" i="15" l="1"/>
  <c r="F83" i="15" s="1"/>
  <c r="F195" i="15"/>
  <c r="E194" i="15"/>
  <c r="F12" i="15"/>
  <c r="F194" i="15" l="1"/>
  <c r="E10" i="15"/>
  <c r="F11" i="15"/>
  <c r="E9" i="15" l="1"/>
  <c r="F10" i="15"/>
  <c r="F9" i="15" l="1"/>
  <c r="E8" i="15"/>
  <c r="F8" i="15" s="1"/>
  <c r="F48" i="6" l="1"/>
  <c r="F36" i="6"/>
  <c r="F29" i="6"/>
  <c r="F24" i="6"/>
  <c r="F37" i="4"/>
  <c r="H37" i="4" s="1"/>
  <c r="F18" i="4"/>
  <c r="F11" i="4"/>
  <c r="F117" i="6"/>
  <c r="G10" i="1"/>
  <c r="D18" i="4"/>
  <c r="D37" i="4"/>
  <c r="F23" i="6" l="1"/>
  <c r="C35" i="7" l="1"/>
  <c r="J25" i="1" l="1"/>
  <c r="J24" i="1"/>
  <c r="D10" i="8" l="1"/>
  <c r="C10" i="8"/>
  <c r="F11" i="8"/>
  <c r="F10" i="8" s="1"/>
  <c r="E11" i="8"/>
  <c r="D11" i="8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E17" i="7"/>
  <c r="H22" i="1" s="1"/>
  <c r="D17" i="7"/>
  <c r="G22" i="1" s="1"/>
  <c r="F19" i="7"/>
  <c r="C19" i="7"/>
  <c r="F24" i="7"/>
  <c r="C24" i="7"/>
  <c r="F22" i="7"/>
  <c r="F18" i="7" s="1"/>
  <c r="C22" i="7"/>
  <c r="C18" i="7" s="1"/>
  <c r="E10" i="8" l="1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F27" i="7"/>
  <c r="F28" i="7"/>
  <c r="C28" i="7"/>
  <c r="F30" i="7"/>
  <c r="C30" i="7"/>
  <c r="F33" i="7"/>
  <c r="C33" i="7"/>
  <c r="F35" i="7"/>
  <c r="F13" i="10"/>
  <c r="F10" i="10" s="1"/>
  <c r="E13" i="10"/>
  <c r="D13" i="10"/>
  <c r="D10" i="10" s="1"/>
  <c r="C13" i="10"/>
  <c r="F11" i="10"/>
  <c r="E11" i="10"/>
  <c r="D11" i="10"/>
  <c r="C11" i="10"/>
  <c r="G14" i="10"/>
  <c r="E11" i="4"/>
  <c r="D11" i="4"/>
  <c r="C11" i="4"/>
  <c r="F14" i="4"/>
  <c r="E14" i="4"/>
  <c r="D14" i="4"/>
  <c r="C14" i="4"/>
  <c r="F16" i="4"/>
  <c r="E16" i="4"/>
  <c r="D16" i="4"/>
  <c r="C16" i="4"/>
  <c r="E18" i="4"/>
  <c r="C18" i="4"/>
  <c r="F25" i="4"/>
  <c r="E25" i="4"/>
  <c r="D25" i="4"/>
  <c r="C25" i="4"/>
  <c r="F27" i="4"/>
  <c r="E27" i="4"/>
  <c r="D27" i="4"/>
  <c r="C27" i="4"/>
  <c r="F30" i="4"/>
  <c r="H30" i="4" s="1"/>
  <c r="E30" i="4"/>
  <c r="D30" i="4"/>
  <c r="C30" i="4"/>
  <c r="F33" i="4"/>
  <c r="E33" i="4"/>
  <c r="D33" i="4"/>
  <c r="C33" i="4"/>
  <c r="F35" i="4"/>
  <c r="E35" i="4"/>
  <c r="D35" i="4"/>
  <c r="C35" i="4"/>
  <c r="E37" i="4"/>
  <c r="C37" i="4"/>
  <c r="F44" i="4"/>
  <c r="E44" i="4"/>
  <c r="D44" i="4"/>
  <c r="C44" i="4"/>
  <c r="F46" i="4"/>
  <c r="E46" i="4"/>
  <c r="D46" i="4"/>
  <c r="C46" i="4"/>
  <c r="D48" i="4"/>
  <c r="E48" i="4"/>
  <c r="F48" i="4"/>
  <c r="C48" i="4"/>
  <c r="G12" i="4"/>
  <c r="G15" i="4"/>
  <c r="G17" i="4"/>
  <c r="G20" i="4"/>
  <c r="G21" i="4"/>
  <c r="G24" i="4"/>
  <c r="G26" i="4"/>
  <c r="G31" i="4"/>
  <c r="G34" i="4"/>
  <c r="G36" i="4"/>
  <c r="G39" i="4"/>
  <c r="G40" i="4"/>
  <c r="G43" i="4"/>
  <c r="G45" i="4"/>
  <c r="F29" i="4" l="1"/>
  <c r="H29" i="4" s="1"/>
  <c r="D29" i="4"/>
  <c r="G14" i="4"/>
  <c r="G35" i="4"/>
  <c r="G25" i="4"/>
  <c r="G11" i="4"/>
  <c r="C10" i="10"/>
  <c r="G10" i="10" s="1"/>
  <c r="E10" i="10"/>
  <c r="C32" i="7"/>
  <c r="F32" i="7"/>
  <c r="F17" i="7" s="1"/>
  <c r="I22" i="1" s="1"/>
  <c r="G33" i="4"/>
  <c r="G18" i="4"/>
  <c r="G44" i="4"/>
  <c r="G30" i="4"/>
  <c r="C27" i="7"/>
  <c r="E29" i="4"/>
  <c r="G37" i="4"/>
  <c r="G13" i="10"/>
  <c r="D10" i="4"/>
  <c r="C29" i="4"/>
  <c r="F10" i="4"/>
  <c r="C10" i="4"/>
  <c r="E10" i="4"/>
  <c r="G16" i="4"/>
  <c r="E10" i="6"/>
  <c r="H13" i="1" s="1"/>
  <c r="D10" i="6"/>
  <c r="C12" i="6"/>
  <c r="F12" i="6"/>
  <c r="F17" i="6"/>
  <c r="C17" i="6"/>
  <c r="F19" i="6"/>
  <c r="C19" i="6"/>
  <c r="C24" i="6"/>
  <c r="C29" i="6"/>
  <c r="C36" i="6"/>
  <c r="F46" i="6"/>
  <c r="C46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C117" i="6"/>
  <c r="F123" i="6"/>
  <c r="C123" i="6"/>
  <c r="F127" i="6"/>
  <c r="C127" i="6"/>
  <c r="F135" i="6"/>
  <c r="C135" i="6"/>
  <c r="F138" i="6"/>
  <c r="C138" i="6"/>
  <c r="F142" i="6"/>
  <c r="C142" i="6"/>
  <c r="F145" i="6"/>
  <c r="C145" i="6"/>
  <c r="F150" i="6"/>
  <c r="F149" i="6" s="1"/>
  <c r="C150" i="6"/>
  <c r="C149" i="6" s="1"/>
  <c r="F153" i="6"/>
  <c r="F152" i="6" s="1"/>
  <c r="C153" i="6"/>
  <c r="C152" i="6" s="1"/>
  <c r="F156" i="6"/>
  <c r="C156" i="6"/>
  <c r="F158" i="6"/>
  <c r="C158" i="6"/>
  <c r="F160" i="6"/>
  <c r="C160" i="6"/>
  <c r="G139" i="6"/>
  <c r="G132" i="6"/>
  <c r="G131" i="6"/>
  <c r="G130" i="6"/>
  <c r="G129" i="6"/>
  <c r="G128" i="6"/>
  <c r="G102" i="6"/>
  <c r="G95" i="6"/>
  <c r="G72" i="6"/>
  <c r="G62" i="6"/>
  <c r="G61" i="6"/>
  <c r="G55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0" i="6"/>
  <c r="G27" i="6"/>
  <c r="G26" i="6"/>
  <c r="G25" i="6"/>
  <c r="G21" i="6"/>
  <c r="G18" i="6"/>
  <c r="G16" i="6"/>
  <c r="G13" i="6"/>
  <c r="F162" i="6"/>
  <c r="C162" i="6"/>
  <c r="D11" i="2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C35" i="2"/>
  <c r="C34" i="2" s="1"/>
  <c r="F42" i="2"/>
  <c r="C42" i="2"/>
  <c r="F46" i="2"/>
  <c r="C46" i="2"/>
  <c r="F48" i="2"/>
  <c r="C48" i="2"/>
  <c r="F52" i="2"/>
  <c r="C52" i="2"/>
  <c r="F55" i="2"/>
  <c r="C55" i="2"/>
  <c r="F59" i="2"/>
  <c r="F58" i="2" s="1"/>
  <c r="C59" i="2"/>
  <c r="C58" i="2" s="1"/>
  <c r="F63" i="2"/>
  <c r="C63" i="2"/>
  <c r="F66" i="2"/>
  <c r="C66" i="2"/>
  <c r="F68" i="2"/>
  <c r="C68" i="2"/>
  <c r="E70" i="2"/>
  <c r="H11" i="1" s="1"/>
  <c r="D70" i="2"/>
  <c r="G11" i="1" s="1"/>
  <c r="F72" i="2"/>
  <c r="C72" i="2"/>
  <c r="F74" i="2"/>
  <c r="C74" i="2"/>
  <c r="F77" i="2"/>
  <c r="C77" i="2"/>
  <c r="F11" i="6" l="1"/>
  <c r="H11" i="6" s="1"/>
  <c r="F51" i="2"/>
  <c r="G51" i="2" s="1"/>
  <c r="F45" i="2"/>
  <c r="G34" i="2"/>
  <c r="F12" i="2"/>
  <c r="G29" i="4"/>
  <c r="C51" i="2"/>
  <c r="C45" i="2"/>
  <c r="G58" i="2"/>
  <c r="C17" i="7"/>
  <c r="F71" i="2"/>
  <c r="G10" i="4"/>
  <c r="D10" i="2"/>
  <c r="C65" i="2"/>
  <c r="E10" i="2"/>
  <c r="H10" i="1" s="1"/>
  <c r="F65" i="2"/>
  <c r="C12" i="2"/>
  <c r="C11" i="2" s="1"/>
  <c r="F22" i="1"/>
  <c r="C90" i="6"/>
  <c r="E9" i="6"/>
  <c r="C11" i="6"/>
  <c r="D9" i="6"/>
  <c r="G13" i="1"/>
  <c r="G127" i="6"/>
  <c r="G46" i="6"/>
  <c r="G48" i="6"/>
  <c r="G36" i="6"/>
  <c r="C23" i="6"/>
  <c r="G29" i="6"/>
  <c r="F122" i="6"/>
  <c r="G24" i="6"/>
  <c r="G17" i="6"/>
  <c r="C155" i="6"/>
  <c r="F98" i="6"/>
  <c r="F56" i="6"/>
  <c r="H56" i="6" s="1"/>
  <c r="G19" i="6"/>
  <c r="C65" i="6"/>
  <c r="C114" i="6"/>
  <c r="C98" i="6"/>
  <c r="C73" i="6"/>
  <c r="G60" i="6"/>
  <c r="F73" i="6"/>
  <c r="F65" i="6"/>
  <c r="C122" i="6"/>
  <c r="C56" i="6"/>
  <c r="G99" i="6"/>
  <c r="G94" i="6"/>
  <c r="F90" i="6"/>
  <c r="G71" i="6"/>
  <c r="F155" i="6"/>
  <c r="F114" i="6"/>
  <c r="G12" i="6"/>
  <c r="G138" i="6"/>
  <c r="C71" i="2"/>
  <c r="F80" i="2"/>
  <c r="C80" i="2"/>
  <c r="F84" i="2"/>
  <c r="C84" i="2"/>
  <c r="F87" i="2"/>
  <c r="C87" i="2"/>
  <c r="G15" i="2"/>
  <c r="G18" i="2"/>
  <c r="G23" i="2"/>
  <c r="G24" i="2"/>
  <c r="G29" i="2"/>
  <c r="G30" i="2"/>
  <c r="G32" i="2"/>
  <c r="G35" i="2"/>
  <c r="G36" i="2"/>
  <c r="G48" i="2"/>
  <c r="G50" i="2"/>
  <c r="G52" i="2"/>
  <c r="G53" i="2"/>
  <c r="G54" i="2"/>
  <c r="G55" i="2"/>
  <c r="G56" i="2"/>
  <c r="G59" i="2"/>
  <c r="G60" i="2"/>
  <c r="H122" i="6" l="1"/>
  <c r="F113" i="6"/>
  <c r="I14" i="1" s="1"/>
  <c r="F10" i="6"/>
  <c r="G11" i="6"/>
  <c r="G45" i="2"/>
  <c r="F11" i="2"/>
  <c r="G11" i="2" s="1"/>
  <c r="G12" i="2"/>
  <c r="F10" i="1"/>
  <c r="C10" i="6"/>
  <c r="F13" i="1" s="1"/>
  <c r="C113" i="6"/>
  <c r="G56" i="6"/>
  <c r="G98" i="6"/>
  <c r="H114" i="6"/>
  <c r="G122" i="6"/>
  <c r="G23" i="6"/>
  <c r="H23" i="6"/>
  <c r="G65" i="6"/>
  <c r="H90" i="6"/>
  <c r="G90" i="6"/>
  <c r="F76" i="2"/>
  <c r="F70" i="2"/>
  <c r="I11" i="1" s="1"/>
  <c r="C76" i="2"/>
  <c r="C70" i="2" s="1"/>
  <c r="F11" i="1" s="1"/>
  <c r="G23" i="1"/>
  <c r="G26" i="1" s="1"/>
  <c r="H12" i="1"/>
  <c r="F9" i="6" l="1"/>
  <c r="H9" i="6" s="1"/>
  <c r="I10" i="1"/>
  <c r="C10" i="2"/>
  <c r="F10" i="2"/>
  <c r="H10" i="2" s="1"/>
  <c r="F12" i="1"/>
  <c r="I13" i="1"/>
  <c r="J13" i="1" s="1"/>
  <c r="C9" i="6"/>
  <c r="F14" i="1"/>
  <c r="F15" i="1" s="1"/>
  <c r="H10" i="6"/>
  <c r="G10" i="6"/>
  <c r="G113" i="6"/>
  <c r="H113" i="6"/>
  <c r="H23" i="1"/>
  <c r="H15" i="1"/>
  <c r="I23" i="1"/>
  <c r="I26" i="1" s="1"/>
  <c r="K26" i="1" s="1"/>
  <c r="G12" i="1"/>
  <c r="G15" i="1"/>
  <c r="F23" i="1"/>
  <c r="F26" i="1" s="1"/>
  <c r="I12" i="1" l="1"/>
  <c r="J10" i="1"/>
  <c r="G10" i="2"/>
  <c r="F16" i="1"/>
  <c r="F27" i="1" s="1"/>
  <c r="G9" i="6"/>
  <c r="J14" i="1"/>
  <c r="I15" i="1"/>
  <c r="J15" i="1" s="1"/>
  <c r="H26" i="1"/>
  <c r="J26" i="1"/>
  <c r="H16" i="1"/>
  <c r="H27" i="1" s="1"/>
  <c r="G16" i="1"/>
  <c r="G27" i="1" s="1"/>
  <c r="J12" i="1" l="1"/>
  <c r="I16" i="1"/>
  <c r="I27" i="1" l="1"/>
  <c r="J16" i="1"/>
</calcChain>
</file>

<file path=xl/sharedStrings.xml><?xml version="1.0" encoding="utf-8"?>
<sst xmlns="http://schemas.openxmlformats.org/spreadsheetml/2006/main" count="1099" uniqueCount="606">
  <si>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</si>
  <si>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</si>
  <si>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</si>
  <si>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</si>
  <si>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</si>
  <si>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</si>
  <si>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</si>
  <si>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</si>
  <si>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</si>
  <si>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</si>
  <si>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</si>
  <si>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</si>
  <si>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</si>
  <si>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</si>
  <si>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</si>
  <si>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</si>
  <si>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</si>
  <si>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</si>
  <si>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</si>
  <si>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</si>
  <si>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</si>
  <si>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</si>
  <si>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</si>
  <si>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</si>
  <si>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</si>
  <si>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</si>
  <si>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</si>
  <si>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</si>
  <si>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</si>
  <si>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</si>
  <si>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</si>
  <si>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</si>
  <si>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</si>
  <si>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</si>
  <si>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</si>
  <si>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</si>
  <si>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</si>
  <si>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</si>
  <si>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</si>
  <si>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</si>
  <si>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</si>
  <si>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</si>
  <si>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</si>
  <si>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</si>
  <si>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</si>
  <si>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</si>
  <si>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</si>
  <si>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</si>
  <si>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</si>
  <si>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</si>
  <si>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</si>
  <si>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</si>
  <si>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</si>
  <si>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</si>
  <si>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</si>
  <si>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</si>
  <si>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</si>
  <si>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</si>
  <si>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</si>
  <si>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</si>
  <si>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</si>
  <si>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</si>
  <si>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</si>
  <si>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</si>
  <si>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</si>
  <si>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</si>
  <si>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</si>
  <si>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</si>
  <si>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</si>
  <si>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</si>
  <si>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</si>
  <si>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</si>
  <si>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</si>
  <si>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</si>
  <si>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</si>
  <si>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</si>
  <si>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</si>
  <si>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</si>
  <si>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</si>
  <si>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</si>
  <si>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</si>
  <si>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</si>
  <si>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</si>
  <si>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</si>
  <si>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</si>
  <si>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</si>
  <si>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</si>
  <si>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</si>
  <si>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</si>
  <si>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</si>
  <si>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</si>
  <si>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</si>
  <si>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</si>
  <si>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</si>
  <si>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</si>
  <si>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</si>
  <si>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</si>
  <si>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</si>
  <si>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</si>
  <si>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</si>
  <si>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</si>
  <si>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</si>
  <si>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</si>
  <si>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</si>
  <si>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</si>
  <si>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</si>
  <si>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</si>
  <si>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</si>
  <si>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</si>
  <si>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</si>
  <si>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</si>
  <si>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</si>
  <si>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</si>
  <si>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</si>
  <si>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</si>
  <si>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</si>
  <si>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</si>
  <si>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</si>
  <si>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</si>
  <si>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</si>
  <si>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</si>
  <si>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</si>
  <si>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</si>
  <si>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</si>
  <si>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</si>
  <si>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</si>
  <si>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</si>
  <si>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</si>
  <si>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</si>
  <si>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</si>
  <si>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</si>
  <si>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</si>
  <si>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</si>
  <si>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</si>
  <si>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</si>
  <si>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</si>
  <si>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</si>
  <si>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</si>
  <si>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</si>
  <si>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</si>
  <si>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</si>
  <si>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</si>
  <si>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</si>
  <si>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</si>
  <si>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</si>
  <si>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</si>
  <si>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</si>
  <si>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</si>
  <si>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</si>
  <si>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</si>
  <si>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</si>
  <si>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</si>
  <si>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</si>
  <si>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</si>
  <si>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</si>
  <si>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</si>
  <si>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</si>
  <si>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</si>
  <si>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</si>
  <si>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</si>
  <si>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</si>
  <si>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</si>
  <si>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</si>
  <si>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</si>
  <si>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</si>
  <si>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</si>
  <si>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</si>
  <si>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</si>
  <si>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</si>
  <si>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</si>
  <si>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</si>
  <si>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</si>
  <si>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</si>
  <si>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</si>
  <si>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</si>
  <si>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</si>
  <si>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</si>
  <si>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</si>
  <si>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</si>
  <si>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</si>
  <si>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</si>
  <si>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</si>
  <si>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</si>
  <si>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</si>
  <si>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</si>
  <si>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</si>
  <si>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</si>
  <si>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</si>
  <si>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</si>
  <si>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</si>
  <si>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</si>
  <si>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</si>
  <si>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</si>
  <si>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</si>
  <si>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</si>
  <si>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</si>
  <si>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</si>
  <si>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</si>
  <si>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</si>
  <si>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</si>
  <si>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</si>
  <si>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</si>
  <si>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</si>
  <si>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</si>
  <si>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</si>
  <si>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</si>
  <si>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</si>
  <si>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</si>
  <si>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</si>
  <si>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</si>
  <si>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</si>
  <si>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</si>
  <si>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</si>
  <si>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</si>
  <si>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</si>
  <si>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</si>
  <si>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</si>
  <si>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</si>
  <si>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</si>
  <si>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</si>
  <si>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</si>
  <si>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</si>
  <si>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</si>
  <si>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</si>
  <si>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</si>
  <si>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</si>
  <si>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</si>
  <si>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</si>
  <si>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</si>
  <si>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</si>
  <si>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</si>
  <si>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</si>
  <si>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</si>
  <si>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</si>
  <si>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</si>
  <si>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</si>
  <si>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</si>
  <si>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</si>
  <si>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</si>
  <si>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</si>
  <si>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</si>
  <si>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</si>
  <si>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</si>
  <si>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</si>
  <si>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</si>
  <si>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</si>
  <si>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</si>
  <si>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</si>
  <si>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</si>
  <si>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</si>
  <si>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</si>
  <si>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</si>
  <si>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</si>
  <si>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</si>
  <si>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</si>
  <si>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</si>
  <si>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</si>
  <si>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</si>
  <si>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</si>
  <si>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</si>
  <si>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</si>
  <si>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</si>
  <si>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</si>
  <si>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</si>
  <si>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</si>
  <si>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</si>
  <si>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</si>
  <si>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</si>
  <si>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</si>
  <si>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</si>
  <si>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</si>
  <si>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</si>
  <si>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</si>
  <si>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</si>
  <si>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</si>
  <si>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</si>
  <si>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</si>
  <si>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</si>
  <si>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</si>
  <si>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</si>
  <si>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</si>
  <si>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</si>
  <si>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</si>
  <si>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</si>
  <si>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</si>
  <si>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</si>
  <si>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</si>
  <si>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</si>
  <si>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</si>
  <si>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</si>
  <si>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</si>
  <si>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</si>
  <si>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</si>
  <si>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</si>
  <si>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</si>
  <si>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</si>
  <si>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</si>
  <si>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</si>
  <si>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</si>
  <si>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</si>
  <si>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</si>
  <si>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</si>
  <si>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</si>
  <si>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</si>
  <si>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</si>
  <si>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</si>
  <si>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</si>
  <si>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</si>
  <si>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</si>
  <si>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</si>
  <si>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</si>
  <si>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</si>
  <si>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</si>
  <si>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</si>
  <si>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</si>
  <si>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</si>
  <si>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</si>
  <si>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</si>
  <si>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</si>
  <si>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</si>
  <si>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</si>
  <si>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</si>
  <si>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</si>
  <si>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</si>
  <si>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</si>
  <si>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</si>
  <si>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</si>
  <si>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</si>
  <si>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</si>
  <si>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</si>
  <si>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</si>
  <si>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</si>
  <si>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</si>
  <si>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</si>
  <si>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</si>
  <si>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</si>
  <si>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</si>
  <si>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</si>
  <si>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</si>
  <si>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</si>
  <si>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</si>
  <si>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</si>
  <si>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</si>
  <si>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</si>
  <si>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</si>
  <si>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</si>
  <si>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</si>
  <si>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</si>
  <si>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</si>
  <si>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</si>
  <si>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</si>
  <si>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</si>
  <si>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</si>
  <si>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</si>
  <si>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</si>
  <si>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</si>
  <si>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</si>
  <si>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</si>
  <si>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</si>
  <si>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</si>
  <si>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</si>
  <si>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</si>
  <si>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</si>
  <si>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</si>
  <si>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</si>
  <si>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</si>
  <si>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</si>
  <si>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</si>
  <si>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</si>
  <si>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</si>
  <si>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</si>
  <si>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</si>
  <si>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</si>
  <si>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</si>
  <si>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</si>
  <si>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</si>
  <si>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</si>
  <si>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</si>
  <si>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</si>
  <si>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</si>
  <si>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</si>
  <si>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</si>
  <si>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</si>
  <si>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</si>
  <si>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</si>
  <si>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</si>
  <si>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</si>
  <si>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</si>
  <si>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</si>
  <si>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</si>
  <si>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</si>
  <si>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</si>
  <si>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</si>
  <si>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</si>
  <si>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</si>
  <si>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</si>
  <si>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</si>
  <si>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</si>
  <si>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</si>
  <si>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</si>
  <si>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</si>
  <si>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</si>
  <si>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</si>
  <si>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</si>
  <si>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</si>
  <si>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</si>
  <si>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</si>
  <si>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</si>
  <si>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</si>
  <si>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</si>
  <si>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</si>
  <si>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</si>
  <si>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</si>
  <si>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</si>
  <si>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</si>
  <si>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</si>
  <si>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</si>
  <si>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</si>
  <si>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</si>
  <si>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</si>
  <si>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</si>
  <si>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</si>
  <si>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</si>
  <si>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</si>
  <si>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</si>
  <si>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</si>
  <si>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</si>
  <si>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</si>
  <si>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</si>
  <si>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</si>
  <si>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</si>
  <si>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</si>
  <si>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</si>
  <si>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</si>
  <si>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</si>
  <si>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</si>
  <si>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</si>
  <si>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</si>
  <si>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</si>
  <si>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</si>
  <si>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</si>
  <si>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</si>
  <si>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</si>
  <si>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</si>
  <si>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</si>
  <si>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</si>
  <si>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</si>
  <si>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</si>
  <si>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</si>
  <si>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</si>
  <si>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</si>
  <si>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</si>
  <si>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</si>
  <si>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</si>
  <si>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</si>
  <si>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</si>
  <si>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</si>
  <si>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</si>
  <si>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</si>
  <si>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</si>
  <si>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</si>
  <si>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</si>
  <si>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</si>
  <si>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</si>
  <si>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</si>
  <si>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</si>
  <si>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</si>
  <si>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</si>
  <si>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</si>
  <si>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</si>
  <si>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</si>
  <si>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</si>
  <si>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</si>
  <si>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</si>
  <si>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</si>
  <si>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</si>
  <si>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</si>
  <si>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</si>
  <si>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</si>
  <si>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</si>
  <si>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</si>
  <si>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</si>
  <si>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</si>
  <si>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</si>
  <si>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</si>
  <si>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</si>
  <si>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</si>
  <si>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</si>
  <si>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</si>
  <si>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</si>
  <si>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</si>
  <si>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</si>
  <si>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</si>
  <si>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</si>
  <si>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</si>
  <si>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</si>
  <si>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</si>
  <si>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</si>
  <si>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</si>
  <si>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</si>
  <si>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</si>
  <si>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</si>
  <si>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</si>
  <si>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</si>
  <si>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</si>
  <si>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</si>
  <si>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</si>
  <si>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</si>
  <si>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</si>
  <si>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</si>
  <si>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</si>
  <si>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</si>
  <si>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</si>
  <si>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</si>
  <si>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</si>
  <si>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</si>
  <si>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</si>
  <si>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</si>
  <si>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</si>
  <si>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</si>
  <si>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</si>
  <si>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</si>
  <si>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</si>
  <si>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</si>
  <si>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</si>
  <si>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</si>
  <si>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</si>
  <si>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</si>
  <si>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08006</t>
  </si>
  <si>
    <t>Sveučilišta i veleučilišta u Republici Hrvatskoj</t>
  </si>
  <si>
    <t>Mehanizam za oporavak i otpornost</t>
  </si>
  <si>
    <t>OBRAZOVANJE</t>
  </si>
  <si>
    <t>3705</t>
  </si>
  <si>
    <t>VISOKO OBRAZOVANJE</t>
  </si>
  <si>
    <t>PROGRAMSKO FINANCIRANJE JAVNIH VISOKIH UČILIŠTA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</si>
  <si>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</si>
  <si>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</si>
  <si>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</si>
  <si>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</si>
  <si>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</si>
  <si>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</si>
  <si>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</si>
  <si>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</si>
  <si>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</si>
  <si>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</si>
  <si>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</si>
  <si>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</si>
  <si>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</si>
  <si>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</si>
  <si>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</si>
  <si>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</si>
  <si>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</si>
  <si>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</si>
  <si>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</si>
  <si>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</si>
  <si>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</si>
  <si>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</si>
  <si>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</si>
  <si>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</si>
  <si>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</si>
  <si>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IZVORNI PLAN ILI REBALANS 
2026.</t>
  </si>
  <si>
    <t>TEKUĆI PLAN 
2026.</t>
  </si>
  <si>
    <t>OSTVARENJE/IZVRŠENJE 
01.2026. - 06.2026.</t>
  </si>
  <si>
    <t>pomoći iz DP</t>
  </si>
  <si>
    <t>Patenti</t>
  </si>
  <si>
    <t>INDEKS
(5)/(3)</t>
  </si>
  <si>
    <t>8183</t>
  </si>
  <si>
    <t>Primici od povrata jamčevnih pologa</t>
  </si>
  <si>
    <t>A679135</t>
  </si>
  <si>
    <t>PROGRAMSKO I OSTALO FINANCIRANJE SVEUČILIŠTA U OSIJEKU  – IZ EVIDENCIJSKIH PRIHODA</t>
  </si>
  <si>
    <t>Pomoći iz DP</t>
  </si>
  <si>
    <t>K679128</t>
  </si>
  <si>
    <t>K679129</t>
  </si>
  <si>
    <t>STVARANJE OKVIRA ZA PRIVLAČENJE STUDENATA I ISTRAŽIVAČA NA STEM I ICT PODRUČJIMA - NPOO (C3.2.R2)</t>
  </si>
  <si>
    <t>SVEUČILIŠTE U OSIJEKU, FAKULTET ELEKTROTEHNIKE, RAČUNARSTVA I INFORMACIJSKIH TEHNOLOGIJA, KNEZA TRPIMIRA 2B, 31000 OSIJEK, OIB:95494259952, RKP:2313</t>
  </si>
  <si>
    <t>INDEKS
(4)/(2)</t>
  </si>
  <si>
    <t>Poboljšavanje učinlkovitosti javnih ulaganja na području istraživanja, raszvoja i inovacija</t>
  </si>
  <si>
    <t>OSTVARENJE/IZVRŠENJE 
01.2026. - 12.2026.</t>
  </si>
  <si>
    <t>A6739134</t>
  </si>
  <si>
    <t>A679133</t>
  </si>
  <si>
    <t>PROGRAM PREKOGRANIČNE SURADNJE- IZ EVIDENCIJSKIH PRIHODA</t>
  </si>
  <si>
    <t>Uredski materijal</t>
  </si>
  <si>
    <t>Službena radna i zaštitna odjeća ni obuća</t>
  </si>
  <si>
    <t>Premija osiguranj</t>
  </si>
  <si>
    <t>Članarine</t>
  </si>
  <si>
    <t xml:space="preserve">Negativne tečajne razlike </t>
  </si>
  <si>
    <t>Knjige u knjižnicama</t>
  </si>
  <si>
    <t>zatezne kamate</t>
  </si>
  <si>
    <t>7=5/3*100</t>
  </si>
  <si>
    <t>POLUGODIŠNJI IZVJEŠTAJ O IZVRŠENJU FINANCIJSKOG PLANA FAKULTETA ELEKTROTEHNIKE, RAČUNARSTVA I INFORMACIJSKIH TEHNOLOGIJA OSIJEK
ZA PRVO POLUGODIŠTE 2026. GODINE</t>
  </si>
  <si>
    <t>U Osijeku, 15. srpnja 2026.</t>
  </si>
  <si>
    <t>Dekan, Prof.dr.sc. Tomislav Matić</t>
  </si>
  <si>
    <t xml:space="preserve">Potpis osobe odgovorne za računovodstvo: Mirta Hanzer              </t>
  </si>
  <si>
    <t>2313 FAKULTET ELEKTROTEHNIKE, RAČUNARSTVA I INFORMACIJSKIH TEHNOLOGIJA OSIJEK</t>
  </si>
  <si>
    <t>DONOS I ODNOS 2025 g.</t>
  </si>
  <si>
    <t>Izvor 11 Opći prihodi i primici</t>
  </si>
  <si>
    <t xml:space="preserve">Izvor 31 Vlastiti prihodi </t>
  </si>
  <si>
    <t>Izvor 51 Pomoći EU</t>
  </si>
  <si>
    <t>Izvor 61 Donacije</t>
  </si>
  <si>
    <t>Izvor 563 Europski fond za regionalni razvoj</t>
  </si>
  <si>
    <t>Izvor 581 Mehanizam za oporavak i otpornost</t>
  </si>
  <si>
    <t>Izvor 71 Prihodi od nefinancijske imovine i nadoknade šteta s osnova osiguranja</t>
  </si>
  <si>
    <t>UKUPNO</t>
  </si>
  <si>
    <r>
      <rPr>
        <sz val="11"/>
        <color theme="1"/>
        <rFont val="Calibri"/>
        <family val="2"/>
        <scheme val="minor"/>
      </rPr>
      <t>DONOS</t>
    </r>
    <r>
      <rPr>
        <sz val="10"/>
        <color theme="1"/>
        <rFont val="Calibri"/>
        <family val="2"/>
        <charset val="238"/>
        <scheme val="minor"/>
      </rPr>
      <t xml:space="preserve"> - prijenos sredstav iz predhodne godine</t>
    </r>
  </si>
  <si>
    <r>
      <t xml:space="preserve">ODNOS - </t>
    </r>
    <r>
      <rPr>
        <sz val="10"/>
        <color theme="1"/>
        <rFont val="Calibri"/>
        <family val="2"/>
        <charset val="238"/>
        <scheme val="minor"/>
      </rPr>
      <t>prijenos sredstava u sljdeću godinu</t>
    </r>
  </si>
  <si>
    <t>50 Pomoći iz 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</si>
</sst>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color theme="1"/>
      <name val="Arial"/>
      <family val="2"/>
    </font>
    <font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8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  <xf numFmtId="0" fontId="34" fillId="29" borderId="9" applyNumberFormat="0" applyProtection="0">
      <alignment horizontal="left" vertical="center" indent="1"/>
    </xf>
    <xf numFmtId="4" fontId="34" fillId="0" borderId="9" applyNumberFormat="0" applyProtection="0">
      <alignment horizontal="right" vertical="center"/>
    </xf>
  </cellStyleXfs>
  <cellXfs count="348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 applyFill="1"/>
    <xf numFmtId="0" fontId="23" fillId="24" borderId="0" xfId="10" quotePrefix="1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 wrapText="1"/>
    </xf>
    <xf numFmtId="0" fontId="0" fillId="0" borderId="2" xfId="0" applyBorder="1"/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4" fillId="28" borderId="10" xfId="3" applyNumberFormat="1" applyFont="1" applyFill="1" applyBorder="1">
      <alignment vertical="center"/>
    </xf>
    <xf numFmtId="0" fontId="18" fillId="0" borderId="12" xfId="10" quotePrefix="1" applyFont="1" applyBorder="1" applyAlignment="1">
      <alignment horizontal="left" vertical="center" wrapText="1" indent="6"/>
    </xf>
    <xf numFmtId="3" fontId="9" fillId="0" borderId="12" xfId="3" applyNumberFormat="1" applyFont="1" applyFill="1" applyBorder="1">
      <alignment vertical="center"/>
    </xf>
    <xf numFmtId="4" fontId="9" fillId="0" borderId="12" xfId="3" applyNumberFormat="1" applyFont="1" applyFill="1" applyBorder="1">
      <alignment vertical="center"/>
    </xf>
    <xf numFmtId="0" fontId="36" fillId="0" borderId="2" xfId="10" quotePrefix="1" applyFont="1" applyBorder="1" applyAlignment="1">
      <alignment horizontal="left" vertical="center" wrapText="1" indent="7"/>
    </xf>
    <xf numFmtId="0" fontId="36" fillId="0" borderId="2" xfId="10" quotePrefix="1" applyFont="1" applyBorder="1">
      <alignment horizontal="left" vertical="center" wrapText="1"/>
    </xf>
    <xf numFmtId="3" fontId="37" fillId="0" borderId="2" xfId="3" applyNumberFormat="1" applyFont="1" applyFill="1" applyBorder="1">
      <alignment vertical="center"/>
    </xf>
    <xf numFmtId="4" fontId="37" fillId="0" borderId="2" xfId="3" applyNumberFormat="1" applyFont="1" applyFill="1" applyBorder="1">
      <alignment vertical="center"/>
    </xf>
    <xf numFmtId="0" fontId="23" fillId="0" borderId="2" xfId="10" quotePrefix="1" applyBorder="1" applyAlignment="1">
      <alignment horizontal="left" vertical="center" wrapText="1" indent="8"/>
    </xf>
    <xf numFmtId="0" fontId="23" fillId="0" borderId="2" xfId="10" quotePrefix="1" applyBorder="1">
      <alignment horizontal="left" vertical="center" wrapText="1"/>
    </xf>
    <xf numFmtId="0" fontId="21" fillId="0" borderId="2" xfId="8" applyNumberFormat="1" applyBorder="1">
      <alignment horizontal="right" vertical="center"/>
    </xf>
    <xf numFmtId="0" fontId="18" fillId="0" borderId="2" xfId="10" quotePrefix="1" applyFont="1" applyBorder="1" applyAlignment="1">
      <alignment horizontal="left" vertical="center" wrapText="1" indent="6"/>
    </xf>
    <xf numFmtId="3" fontId="9" fillId="0" borderId="2" xfId="3" applyNumberFormat="1" applyFont="1" applyFill="1" applyBorder="1">
      <alignment vertical="center"/>
    </xf>
    <xf numFmtId="4" fontId="9" fillId="28" borderId="2" xfId="3" applyNumberFormat="1" applyFont="1" applyFill="1" applyBorder="1">
      <alignment vertical="center"/>
    </xf>
    <xf numFmtId="4" fontId="9" fillId="0" borderId="2" xfId="3" applyNumberFormat="1" applyFont="1" applyFill="1" applyBorder="1">
      <alignment vertical="center"/>
    </xf>
    <xf numFmtId="0" fontId="37" fillId="0" borderId="2" xfId="3" applyNumberFormat="1" applyFont="1" applyFill="1" applyBorder="1">
      <alignment vertical="center"/>
    </xf>
    <xf numFmtId="0" fontId="23" fillId="0" borderId="2" xfId="10" applyFill="1" applyBorder="1">
      <alignment horizontal="left" vertical="center" wrapText="1"/>
    </xf>
    <xf numFmtId="0" fontId="38" fillId="0" borderId="12" xfId="12" applyFont="1" applyBorder="1"/>
    <xf numFmtId="0" fontId="38" fillId="0" borderId="12" xfId="12" applyFont="1" applyBorder="1" applyAlignment="1">
      <alignment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" fillId="0" borderId="0" xfId="14" applyFont="1" applyAlignment="1">
      <alignment horizontal="center" vertical="center" wrapText="1"/>
    </xf>
    <xf numFmtId="0" fontId="18" fillId="0" borderId="2" xfId="10" quotePrefix="1" applyFont="1" applyBorder="1" applyAlignment="1">
      <alignment horizontal="center" vertical="center" wrapText="1"/>
    </xf>
    <xf numFmtId="0" fontId="22" fillId="0" borderId="2" xfId="8" applyNumberFormat="1" applyFont="1" applyBorder="1">
      <alignment horizontal="right" vertical="center"/>
    </xf>
    <xf numFmtId="0" fontId="23" fillId="0" borderId="2" xfId="10" quotePrefix="1" applyFont="1" applyBorder="1" applyAlignment="1">
      <alignment horizontal="left" vertical="center" wrapText="1" indent="7"/>
    </xf>
    <xf numFmtId="0" fontId="23" fillId="0" borderId="2" xfId="10" quotePrefix="1" applyFont="1" applyBorder="1">
      <alignment horizontal="left" vertical="center" wrapText="1"/>
    </xf>
    <xf numFmtId="0" fontId="23" fillId="0" borderId="2" xfId="10" quotePrefix="1" applyFont="1" applyBorder="1" applyAlignment="1">
      <alignment horizontal="center" vertical="center" wrapText="1"/>
    </xf>
    <xf numFmtId="0" fontId="21" fillId="0" borderId="2" xfId="8" applyNumberFormat="1" applyFont="1" applyBorder="1">
      <alignment horizontal="right" vertical="center"/>
    </xf>
    <xf numFmtId="0" fontId="18" fillId="0" borderId="2" xfId="10" quotePrefix="1" applyFont="1" applyBorder="1" applyAlignment="1">
      <alignment horizontal="left" vertical="center" wrapText="1" indent="8"/>
    </xf>
    <xf numFmtId="0" fontId="23" fillId="0" borderId="12" xfId="10" quotePrefix="1" applyFont="1" applyBorder="1" applyAlignment="1">
      <alignment horizontal="left" vertical="center" wrapText="1" indent="6"/>
    </xf>
    <xf numFmtId="0" fontId="23" fillId="0" borderId="12" xfId="10" quotePrefix="1" applyFont="1" applyBorder="1">
      <alignment horizontal="left" vertical="center" wrapText="1"/>
    </xf>
    <xf numFmtId="3" fontId="12" fillId="0" borderId="12" xfId="3" applyNumberFormat="1" applyFont="1" applyFill="1" applyBorder="1">
      <alignment vertical="center"/>
    </xf>
    <xf numFmtId="4" fontId="12" fillId="0" borderId="12" xfId="3" applyNumberFormat="1" applyFont="1" applyFill="1" applyBorder="1">
      <alignment vertical="center"/>
    </xf>
    <xf numFmtId="4" fontId="38" fillId="0" borderId="12" xfId="12" applyNumberFormat="1" applyFont="1" applyBorder="1"/>
    <xf numFmtId="4" fontId="0" fillId="0" borderId="2" xfId="0" applyNumberFormat="1" applyBorder="1"/>
    <xf numFmtId="0" fontId="39" fillId="0" borderId="0" xfId="1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8" fillId="28" borderId="2" xfId="6" quotePrefix="1" applyFill="1" applyBorder="1" applyAlignment="1">
      <alignment horizontal="left" vertical="center" wrapText="1" indent="2" justifyLastLine="1"/>
    </xf>
    <xf numFmtId="0" fontId="18" fillId="28" borderId="2" xfId="6" quotePrefix="1" applyFill="1" applyBorder="1">
      <alignment horizontal="left" vertical="center" wrapText="1" justifyLastLine="1"/>
    </xf>
    <xf numFmtId="3" fontId="24" fillId="28" borderId="10" xfId="3" applyNumberFormat="1" applyFont="1" applyFill="1" applyBorder="1">
      <alignment vertical="center"/>
    </xf>
    <xf numFmtId="3" fontId="24" fillId="28" borderId="2" xfId="3" applyNumberFormat="1" applyFont="1" applyFill="1" applyBorder="1">
      <alignment vertical="center"/>
    </xf>
    <xf numFmtId="0" fontId="18" fillId="28" borderId="2" xfId="7" quotePrefix="1" applyFill="1" applyBorder="1" applyAlignment="1">
      <alignment horizontal="left" vertical="center" wrapText="1" indent="3"/>
    </xf>
    <xf numFmtId="0" fontId="18" fillId="28" borderId="2" xfId="7" quotePrefix="1" applyFill="1" applyBorder="1">
      <alignment horizontal="left" vertical="center" wrapText="1"/>
    </xf>
    <xf numFmtId="0" fontId="18" fillId="28" borderId="10" xfId="9" quotePrefix="1" applyFill="1" applyBorder="1" applyAlignment="1">
      <alignment horizontal="left" vertical="center" wrapText="1" indent="4"/>
    </xf>
    <xf numFmtId="0" fontId="18" fillId="28" borderId="10" xfId="9" quotePrefix="1" applyFill="1" applyBorder="1">
      <alignment horizontal="left" vertical="center" wrapText="1"/>
    </xf>
    <xf numFmtId="4" fontId="9" fillId="28" borderId="10" xfId="3" applyNumberFormat="1" applyFont="1" applyFill="1" applyBorder="1">
      <alignment vertical="center"/>
    </xf>
    <xf numFmtId="4" fontId="21" fillId="0" borderId="2" xfId="8" applyNumberFormat="1" applyFill="1" applyBorder="1">
      <alignment horizontal="right" vertical="center"/>
    </xf>
    <xf numFmtId="4" fontId="12" fillId="0" borderId="2" xfId="3" applyNumberFormat="1" applyFont="1" applyFill="1" applyBorder="1">
      <alignment vertical="center"/>
    </xf>
    <xf numFmtId="4" fontId="22" fillId="0" borderId="2" xfId="8" applyNumberFormat="1" applyFont="1" applyFill="1" applyBorder="1">
      <alignment horizontal="right" vertical="center"/>
    </xf>
    <xf numFmtId="4" fontId="21" fillId="0" borderId="2" xfId="8" applyNumberFormat="1" applyFont="1" applyFill="1" applyBorder="1">
      <alignment horizontal="right" vertical="center"/>
    </xf>
    <xf numFmtId="4" fontId="38" fillId="0" borderId="12" xfId="12" applyNumberFormat="1" applyFont="1" applyFill="1" applyBorder="1"/>
    <xf numFmtId="4" fontId="0" fillId="0" borderId="2" xfId="0" applyNumberFormat="1" applyFill="1" applyBorder="1"/>
    <xf numFmtId="0" fontId="18" fillId="30" borderId="13" xfId="10" quotePrefix="1" applyFont="1" applyFill="1" applyBorder="1" applyAlignment="1">
      <alignment horizontal="left" vertical="center" wrapText="1" indent="5"/>
    </xf>
    <xf numFmtId="0" fontId="18" fillId="30" borderId="14" xfId="10" quotePrefix="1" applyFont="1" applyFill="1" applyBorder="1">
      <alignment horizontal="left" vertical="center" wrapText="1"/>
    </xf>
    <xf numFmtId="3" fontId="24" fillId="30" borderId="14" xfId="3" applyNumberFormat="1" applyFont="1" applyFill="1" applyBorder="1">
      <alignment vertical="center"/>
    </xf>
    <xf numFmtId="4" fontId="24" fillId="30" borderId="14" xfId="3" applyNumberFormat="1" applyFont="1" applyFill="1" applyBorder="1">
      <alignment vertical="center"/>
    </xf>
    <xf numFmtId="4" fontId="9" fillId="30" borderId="15" xfId="3" applyNumberFormat="1" applyFont="1" applyFill="1" applyBorder="1">
      <alignment vertical="center"/>
    </xf>
    <xf numFmtId="0" fontId="18" fillId="30" borderId="16" xfId="10" quotePrefix="1" applyFont="1" applyFill="1" applyBorder="1" applyAlignment="1">
      <alignment horizontal="left" vertical="center" wrapText="1" indent="5"/>
    </xf>
    <xf numFmtId="0" fontId="18" fillId="30" borderId="17" xfId="10" quotePrefix="1" applyFont="1" applyFill="1" applyBorder="1">
      <alignment horizontal="left" vertical="center" wrapText="1"/>
    </xf>
    <xf numFmtId="3" fontId="24" fillId="30" borderId="17" xfId="3" applyNumberFormat="1" applyFont="1" applyFill="1" applyBorder="1">
      <alignment vertical="center"/>
    </xf>
    <xf numFmtId="4" fontId="24" fillId="30" borderId="17" xfId="3" applyNumberFormat="1" applyFont="1" applyFill="1" applyBorder="1">
      <alignment vertical="center"/>
    </xf>
    <xf numFmtId="4" fontId="19" fillId="30" borderId="18" xfId="3" applyNumberFormat="1" applyFill="1" applyBorder="1">
      <alignment vertical="center"/>
    </xf>
    <xf numFmtId="3" fontId="9" fillId="30" borderId="17" xfId="3" applyNumberFormat="1" applyFont="1" applyFill="1" applyBorder="1">
      <alignment vertical="center"/>
    </xf>
    <xf numFmtId="4" fontId="9" fillId="30" borderId="17" xfId="3" applyNumberFormat="1" applyFont="1" applyFill="1" applyBorder="1">
      <alignment vertical="center"/>
    </xf>
    <xf numFmtId="4" fontId="9" fillId="30" borderId="18" xfId="3" applyNumberFormat="1" applyFont="1" applyFill="1" applyBorder="1">
      <alignment vertical="center"/>
    </xf>
    <xf numFmtId="0" fontId="18" fillId="31" borderId="12" xfId="10" quotePrefix="1" applyFont="1" applyFill="1" applyBorder="1" applyAlignment="1">
      <alignment horizontal="left" vertical="center" wrapText="1" indent="6"/>
    </xf>
    <xf numFmtId="0" fontId="18" fillId="31" borderId="12" xfId="10" quotePrefix="1" applyFont="1" applyFill="1" applyBorder="1">
      <alignment horizontal="left" vertical="center" wrapText="1"/>
    </xf>
    <xf numFmtId="3" fontId="9" fillId="31" borderId="12" xfId="3" applyNumberFormat="1" applyFont="1" applyFill="1" applyBorder="1">
      <alignment vertical="center"/>
    </xf>
    <xf numFmtId="4" fontId="9" fillId="31" borderId="12" xfId="3" applyNumberFormat="1" applyFont="1" applyFill="1" applyBorder="1">
      <alignment vertical="center"/>
    </xf>
    <xf numFmtId="0" fontId="36" fillId="31" borderId="2" xfId="10" quotePrefix="1" applyFont="1" applyFill="1" applyBorder="1">
      <alignment horizontal="left" vertical="center" wrapText="1"/>
    </xf>
    <xf numFmtId="0" fontId="22" fillId="31" borderId="2" xfId="8" applyNumberFormat="1" applyFont="1" applyFill="1" applyBorder="1">
      <alignment horizontal="right" vertical="center"/>
    </xf>
    <xf numFmtId="0" fontId="21" fillId="31" borderId="2" xfId="8" applyNumberFormat="1" applyFill="1" applyBorder="1">
      <alignment horizontal="right" vertical="center"/>
    </xf>
    <xf numFmtId="4" fontId="22" fillId="31" borderId="2" xfId="8" applyNumberFormat="1" applyFont="1" applyFill="1" applyBorder="1">
      <alignment horizontal="right" vertical="center"/>
    </xf>
    <xf numFmtId="0" fontId="18" fillId="31" borderId="2" xfId="10" quotePrefix="1" applyFont="1" applyFill="1" applyBorder="1" applyAlignment="1">
      <alignment horizontal="left" vertical="center" wrapText="1" indent="6"/>
    </xf>
    <xf numFmtId="0" fontId="18" fillId="31" borderId="2" xfId="10" quotePrefix="1" applyFont="1" applyFill="1" applyBorder="1">
      <alignment horizontal="left" vertical="center" wrapText="1"/>
    </xf>
    <xf numFmtId="3" fontId="9" fillId="31" borderId="2" xfId="3" applyNumberFormat="1" applyFont="1" applyFill="1" applyBorder="1">
      <alignment vertical="center"/>
    </xf>
    <xf numFmtId="4" fontId="9" fillId="31" borderId="2" xfId="3" applyNumberFormat="1" applyFont="1" applyFill="1" applyBorder="1">
      <alignment vertical="center"/>
    </xf>
    <xf numFmtId="0" fontId="38" fillId="30" borderId="11" xfId="12" applyFont="1" applyFill="1" applyBorder="1" applyAlignment="1">
      <alignment wrapText="1"/>
    </xf>
    <xf numFmtId="0" fontId="38" fillId="30" borderId="11" xfId="12" applyFont="1" applyFill="1" applyBorder="1"/>
    <xf numFmtId="4" fontId="38" fillId="30" borderId="11" xfId="12" applyNumberFormat="1" applyFont="1" applyFill="1" applyBorder="1"/>
    <xf numFmtId="0" fontId="38" fillId="30" borderId="19" xfId="12" applyFont="1" applyFill="1" applyBorder="1"/>
    <xf numFmtId="4" fontId="38" fillId="30" borderId="20" xfId="12" applyNumberFormat="1" applyFont="1" applyFill="1" applyBorder="1"/>
    <xf numFmtId="0" fontId="38" fillId="31" borderId="2" xfId="12" applyFont="1" applyFill="1" applyBorder="1"/>
    <xf numFmtId="0" fontId="38" fillId="31" borderId="2" xfId="12" applyFont="1" applyFill="1" applyBorder="1" applyAlignment="1">
      <alignment wrapText="1"/>
    </xf>
    <xf numFmtId="4" fontId="38" fillId="31" borderId="2" xfId="12" applyNumberFormat="1" applyFont="1" applyFill="1" applyBorder="1"/>
    <xf numFmtId="0" fontId="38" fillId="31" borderId="2" xfId="12" applyFont="1" applyFill="1" applyBorder="1" applyAlignment="1">
      <alignment horizontal="center"/>
    </xf>
    <xf numFmtId="0" fontId="36" fillId="0" borderId="12" xfId="10" quotePrefix="1" applyFont="1" applyBorder="1">
      <alignment horizontal="left" vertical="center" wrapText="1"/>
    </xf>
    <xf numFmtId="4" fontId="22" fillId="0" borderId="2" xfId="8" applyNumberFormat="1" applyFont="1" applyBorder="1">
      <alignment horizontal="right" vertical="center"/>
    </xf>
    <xf numFmtId="0" fontId="18" fillId="31" borderId="2" xfId="10" quotePrefix="1" applyFont="1" applyFill="1" applyBorder="1" applyAlignment="1">
      <alignment horizontal="center" vertical="center" wrapText="1"/>
    </xf>
    <xf numFmtId="0" fontId="0" fillId="32" borderId="2" xfId="0" applyFill="1" applyBorder="1" applyAlignment="1">
      <alignment wrapText="1"/>
    </xf>
    <xf numFmtId="0" fontId="0" fillId="32" borderId="2" xfId="0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0" fillId="31" borderId="2" xfId="0" applyFill="1" applyBorder="1" applyAlignment="1">
      <alignment wrapText="1"/>
    </xf>
    <xf numFmtId="4" fontId="0" fillId="31" borderId="2" xfId="0" applyNumberFormat="1" applyFill="1" applyBorder="1"/>
    <xf numFmtId="0" fontId="0" fillId="0" borderId="2" xfId="0" applyBorder="1" applyAlignment="1">
      <alignment wrapText="1"/>
    </xf>
  </cellXfs>
  <cellStyles count="48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46" xr:uid="{CC952803-AEE3-4035-938D-F3E04A866F4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 2" xfId="47" xr:uid="{CD8DEF1E-4A5B-4A4A-9320-B47679C7FFF8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I26" sqref="I26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48" customHeight="1" x14ac:dyDescent="0.25">
      <c r="A1" s="288" t="s">
        <v>589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69" t="s">
        <v>1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62" t="s">
        <v>2</v>
      </c>
      <c r="B7" s="262"/>
      <c r="C7" s="262"/>
      <c r="D7" s="262"/>
      <c r="E7" s="262"/>
      <c r="F7" s="8"/>
      <c r="G7" s="9"/>
      <c r="H7" s="9"/>
      <c r="I7" s="10"/>
      <c r="J7" s="11"/>
      <c r="K7" s="11"/>
    </row>
    <row r="8" spans="1:11" ht="38.25" x14ac:dyDescent="0.25">
      <c r="A8" s="263" t="s">
        <v>3</v>
      </c>
      <c r="B8" s="263"/>
      <c r="C8" s="263"/>
      <c r="D8" s="263"/>
      <c r="E8" s="263"/>
      <c r="F8" s="12" t="s">
        <v>555</v>
      </c>
      <c r="G8" s="13" t="s">
        <v>557</v>
      </c>
      <c r="H8" s="13" t="s">
        <v>558</v>
      </c>
      <c r="I8" s="12" t="s">
        <v>559</v>
      </c>
      <c r="J8" s="12" t="s">
        <v>4</v>
      </c>
      <c r="K8" s="12" t="s">
        <v>5</v>
      </c>
    </row>
    <row r="9" spans="1:11" x14ac:dyDescent="0.25">
      <c r="A9" s="267">
        <v>1</v>
      </c>
      <c r="B9" s="267"/>
      <c r="C9" s="267"/>
      <c r="D9" s="267"/>
      <c r="E9" s="268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588</v>
      </c>
    </row>
    <row r="10" spans="1:11" x14ac:dyDescent="0.25">
      <c r="A10" s="248" t="s">
        <v>7</v>
      </c>
      <c r="B10" s="254"/>
      <c r="C10" s="254"/>
      <c r="D10" s="254"/>
      <c r="E10" s="255"/>
      <c r="F10" s="16">
        <f>+'A.1 PRIHODI EK'!C11</f>
        <v>4092962.71</v>
      </c>
      <c r="G10" s="17">
        <f>+'A.1 PRIHODI EK'!D11</f>
        <v>9849502</v>
      </c>
      <c r="H10" s="17">
        <f>+'A.1 PRIHODI EK'!E10</f>
        <v>0</v>
      </c>
      <c r="I10" s="16">
        <f>+'A.1 PRIHODI EK'!F11</f>
        <v>5484080.3200000003</v>
      </c>
      <c r="J10" s="18">
        <f t="shared" ref="J10:J16" si="0">+I10/F10*100</f>
        <v>133.98803528312627</v>
      </c>
      <c r="K10" s="18">
        <f>+I10/G10*100</f>
        <v>55.67875736255499</v>
      </c>
    </row>
    <row r="11" spans="1:11" x14ac:dyDescent="0.25">
      <c r="A11" s="256" t="s">
        <v>8</v>
      </c>
      <c r="B11" s="255"/>
      <c r="C11" s="255"/>
      <c r="D11" s="255"/>
      <c r="E11" s="255"/>
      <c r="F11" s="16">
        <f>+'A.1 PRIHODI EK'!C70</f>
        <v>0</v>
      </c>
      <c r="G11" s="17">
        <f>+'A.1 PRIHODI EK'!D70</f>
        <v>270</v>
      </c>
      <c r="H11" s="17">
        <f>+'A.1 PRIHODI EK'!E70</f>
        <v>0</v>
      </c>
      <c r="I11" s="16">
        <f>+'A.1 PRIHODI EK'!F70</f>
        <v>0</v>
      </c>
      <c r="J11" s="18">
        <v>0</v>
      </c>
      <c r="K11" s="18">
        <f t="shared" ref="K11:K16" si="1">+I11/G11*100</f>
        <v>0</v>
      </c>
    </row>
    <row r="12" spans="1:11" x14ac:dyDescent="0.25">
      <c r="A12" s="257" t="s">
        <v>9</v>
      </c>
      <c r="B12" s="258"/>
      <c r="C12" s="258"/>
      <c r="D12" s="258"/>
      <c r="E12" s="259"/>
      <c r="F12" s="19">
        <f>F10+F11</f>
        <v>4092962.71</v>
      </c>
      <c r="G12" s="20">
        <f>G10+G11</f>
        <v>9849772</v>
      </c>
      <c r="H12" s="20">
        <f>H10+H11</f>
        <v>0</v>
      </c>
      <c r="I12" s="19">
        <f>I10+I11</f>
        <v>5484080.3200000003</v>
      </c>
      <c r="J12" s="19">
        <f t="shared" si="0"/>
        <v>133.98803528312627</v>
      </c>
      <c r="K12" s="18">
        <f t="shared" si="1"/>
        <v>55.677231107481475</v>
      </c>
    </row>
    <row r="13" spans="1:11" x14ac:dyDescent="0.25">
      <c r="A13" s="260" t="s">
        <v>10</v>
      </c>
      <c r="B13" s="254"/>
      <c r="C13" s="254"/>
      <c r="D13" s="254"/>
      <c r="E13" s="254"/>
      <c r="F13" s="16">
        <f>+'A.1 RASHODI EK'!C10</f>
        <v>4103884.6000000006</v>
      </c>
      <c r="G13" s="17">
        <f>+'A.1 RASHODI EK'!D10</f>
        <v>8278964</v>
      </c>
      <c r="H13" s="17">
        <f>+'A.1 RASHODI EK'!E10</f>
        <v>0</v>
      </c>
      <c r="I13" s="16">
        <f>+'A.1 RASHODI EK'!F10</f>
        <v>4371404.3199999994</v>
      </c>
      <c r="J13" s="18">
        <f t="shared" si="0"/>
        <v>106.51869499449373</v>
      </c>
      <c r="K13" s="18">
        <f t="shared" si="1"/>
        <v>52.801344709313859</v>
      </c>
    </row>
    <row r="14" spans="1:11" x14ac:dyDescent="0.25">
      <c r="A14" s="256" t="s">
        <v>11</v>
      </c>
      <c r="B14" s="255"/>
      <c r="C14" s="255"/>
      <c r="D14" s="255"/>
      <c r="E14" s="255"/>
      <c r="F14" s="16">
        <f>+'A.1 RASHODI EK'!C113</f>
        <v>180679.49</v>
      </c>
      <c r="G14" s="17">
        <f>+'A.1 RASHODI EK'!D113</f>
        <v>954146</v>
      </c>
      <c r="H14" s="17">
        <f>+'A.1 RASHODI EK'!E113</f>
        <v>0</v>
      </c>
      <c r="I14" s="16">
        <f>+'A.1 RASHODI EK'!F113</f>
        <v>316263.70999999996</v>
      </c>
      <c r="J14" s="18">
        <f t="shared" si="0"/>
        <v>175.04128996600554</v>
      </c>
      <c r="K14" s="18">
        <f t="shared" si="1"/>
        <v>33.14625958710721</v>
      </c>
    </row>
    <row r="15" spans="1:11" x14ac:dyDescent="0.25">
      <c r="A15" s="21" t="s">
        <v>12</v>
      </c>
      <c r="B15" s="22"/>
      <c r="C15" s="22"/>
      <c r="D15" s="22"/>
      <c r="E15" s="22"/>
      <c r="F15" s="19">
        <f>F13+F14</f>
        <v>4284564.0900000008</v>
      </c>
      <c r="G15" s="20">
        <f>G13+G14</f>
        <v>9233110</v>
      </c>
      <c r="H15" s="20">
        <f>H13+H14</f>
        <v>0</v>
      </c>
      <c r="I15" s="19">
        <f>I13+I14</f>
        <v>4687668.0299999993</v>
      </c>
      <c r="J15" s="19">
        <f t="shared" si="0"/>
        <v>109.40828358574042</v>
      </c>
      <c r="K15" s="18">
        <f t="shared" si="1"/>
        <v>50.770195849502485</v>
      </c>
    </row>
    <row r="16" spans="1:11" x14ac:dyDescent="0.25">
      <c r="A16" s="261" t="s">
        <v>13</v>
      </c>
      <c r="B16" s="258"/>
      <c r="C16" s="258"/>
      <c r="D16" s="258"/>
      <c r="E16" s="258"/>
      <c r="F16" s="23">
        <f>F12-F15</f>
        <v>-191601.38000000082</v>
      </c>
      <c r="G16" s="24">
        <f>G12-G15</f>
        <v>616662</v>
      </c>
      <c r="H16" s="24">
        <f>H12-H15</f>
        <v>0</v>
      </c>
      <c r="I16" s="23">
        <f>I12-I15</f>
        <v>796412.29000000097</v>
      </c>
      <c r="J16" s="19">
        <f t="shared" si="0"/>
        <v>-415.66104064594816</v>
      </c>
      <c r="K16" s="18">
        <f t="shared" si="1"/>
        <v>129.14891626206918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62" t="s">
        <v>14</v>
      </c>
      <c r="B18" s="262"/>
      <c r="C18" s="262"/>
      <c r="D18" s="262"/>
      <c r="E18" s="262"/>
      <c r="F18" s="26"/>
      <c r="G18" s="27"/>
      <c r="H18" s="27"/>
      <c r="I18" s="26"/>
      <c r="J18" s="28"/>
      <c r="K18" s="28"/>
    </row>
    <row r="19" spans="1:11" ht="38.25" x14ac:dyDescent="0.25">
      <c r="A19" s="263" t="s">
        <v>3</v>
      </c>
      <c r="B19" s="263"/>
      <c r="C19" s="263"/>
      <c r="D19" s="263"/>
      <c r="E19" s="263"/>
      <c r="F19" s="12" t="s">
        <v>555</v>
      </c>
      <c r="G19" s="13" t="s">
        <v>557</v>
      </c>
      <c r="H19" s="13" t="s">
        <v>558</v>
      </c>
      <c r="I19" s="12" t="s">
        <v>559</v>
      </c>
      <c r="J19" s="29" t="s">
        <v>4</v>
      </c>
      <c r="K19" s="29" t="s">
        <v>5</v>
      </c>
    </row>
    <row r="20" spans="1:11" x14ac:dyDescent="0.25">
      <c r="A20" s="264">
        <v>1</v>
      </c>
      <c r="B20" s="265"/>
      <c r="C20" s="265"/>
      <c r="D20" s="265"/>
      <c r="E20" s="265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588</v>
      </c>
    </row>
    <row r="21" spans="1:11" x14ac:dyDescent="0.25">
      <c r="A21" s="248" t="s">
        <v>15</v>
      </c>
      <c r="B21" s="266"/>
      <c r="C21" s="266"/>
      <c r="D21" s="266"/>
      <c r="E21" s="266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2649.9</v>
      </c>
      <c r="J21" s="18">
        <v>0</v>
      </c>
      <c r="K21" s="18">
        <v>0</v>
      </c>
    </row>
    <row r="22" spans="1:11" ht="27" customHeight="1" x14ac:dyDescent="0.25">
      <c r="A22" s="248" t="s">
        <v>16</v>
      </c>
      <c r="B22" s="249"/>
      <c r="C22" s="249"/>
      <c r="D22" s="249"/>
      <c r="E22" s="249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>
        <v>0</v>
      </c>
      <c r="K22" s="18">
        <v>0</v>
      </c>
    </row>
    <row r="23" spans="1:11" x14ac:dyDescent="0.25">
      <c r="A23" s="250" t="s">
        <v>17</v>
      </c>
      <c r="B23" s="251"/>
      <c r="C23" s="251"/>
      <c r="D23" s="251"/>
      <c r="E23" s="252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2649.9</v>
      </c>
      <c r="J23" s="19">
        <v>0</v>
      </c>
      <c r="K23" s="18">
        <v>0</v>
      </c>
    </row>
    <row r="24" spans="1:11" x14ac:dyDescent="0.25">
      <c r="A24" s="248" t="s">
        <v>18</v>
      </c>
      <c r="B24" s="249"/>
      <c r="C24" s="249"/>
      <c r="D24" s="249"/>
      <c r="E24" s="249"/>
      <c r="F24" s="215">
        <v>1803163.3</v>
      </c>
      <c r="G24" s="216">
        <v>900000</v>
      </c>
      <c r="H24" s="216"/>
      <c r="I24" s="16">
        <v>1474969.61</v>
      </c>
      <c r="J24" s="18">
        <f t="shared" ref="J21:J27" si="2">+I24/F24*100</f>
        <v>81.799003451323571</v>
      </c>
      <c r="K24" s="18">
        <f t="shared" ref="K22:K27" si="3">+I24/G24*100</f>
        <v>163.88551222222222</v>
      </c>
    </row>
    <row r="25" spans="1:11" x14ac:dyDescent="0.25">
      <c r="A25" s="248" t="s">
        <v>19</v>
      </c>
      <c r="B25" s="249"/>
      <c r="C25" s="249"/>
      <c r="D25" s="249"/>
      <c r="E25" s="249"/>
      <c r="F25" s="215">
        <v>-1611561.92</v>
      </c>
      <c r="G25" s="216">
        <v>-1516662</v>
      </c>
      <c r="H25" s="216"/>
      <c r="I25" s="215">
        <v>-2274031.7999999998</v>
      </c>
      <c r="J25" s="18">
        <f t="shared" si="2"/>
        <v>141.10731780011284</v>
      </c>
      <c r="K25" s="18">
        <f t="shared" si="3"/>
        <v>149.93662398082103</v>
      </c>
    </row>
    <row r="26" spans="1:11" x14ac:dyDescent="0.25">
      <c r="A26" s="250" t="s">
        <v>20</v>
      </c>
      <c r="B26" s="251"/>
      <c r="C26" s="251"/>
      <c r="D26" s="251"/>
      <c r="E26" s="252"/>
      <c r="F26" s="19">
        <f>+F23+F24+F25</f>
        <v>191601.38000000012</v>
      </c>
      <c r="G26" s="24">
        <f>+G23+G24+G25</f>
        <v>-616662</v>
      </c>
      <c r="H26" s="24">
        <f>+H23+H24+H25</f>
        <v>0</v>
      </c>
      <c r="I26" s="19">
        <f>+I23+I24+I25</f>
        <v>-796412.2899999998</v>
      </c>
      <c r="J26" s="19">
        <f t="shared" si="2"/>
        <v>-415.66104064594907</v>
      </c>
      <c r="K26" s="18">
        <f t="shared" si="3"/>
        <v>129.14891626206898</v>
      </c>
    </row>
    <row r="27" spans="1:11" x14ac:dyDescent="0.25">
      <c r="A27" s="253" t="s">
        <v>21</v>
      </c>
      <c r="B27" s="253"/>
      <c r="C27" s="253"/>
      <c r="D27" s="253"/>
      <c r="E27" s="253"/>
      <c r="F27" s="23">
        <f>+F16+F26</f>
        <v>-6.9849193096160889E-10</v>
      </c>
      <c r="G27" s="24">
        <f>+G16+G26</f>
        <v>0</v>
      </c>
      <c r="H27" s="24">
        <f>+H16+H26</f>
        <v>0</v>
      </c>
      <c r="I27" s="23">
        <f>+I16+I26</f>
        <v>1.1641532182693481E-9</v>
      </c>
      <c r="J27" s="19">
        <v>0</v>
      </c>
      <c r="K27" s="18">
        <v>0</v>
      </c>
    </row>
    <row r="29" spans="1:11" ht="23.25" customHeight="1" x14ac:dyDescent="0.25">
      <c r="A29" s="246"/>
      <c r="B29" s="246"/>
      <c r="C29" s="246"/>
      <c r="D29" s="246"/>
      <c r="E29" s="246"/>
      <c r="F29" s="246"/>
      <c r="G29" s="246"/>
      <c r="H29" s="246"/>
      <c r="I29" s="246"/>
      <c r="J29" s="246"/>
      <c r="K29" s="246"/>
    </row>
    <row r="30" spans="1:11" ht="20.25" customHeight="1" x14ac:dyDescent="0.25">
      <c r="A30" s="246" t="s">
        <v>590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</row>
    <row r="31" spans="1:11" ht="38.25" customHeight="1" x14ac:dyDescent="0.25">
      <c r="A31" s="246" t="s">
        <v>592</v>
      </c>
      <c r="B31" s="289"/>
      <c r="C31" s="289"/>
      <c r="D31" s="289"/>
      <c r="E31" s="223"/>
      <c r="F31" s="223"/>
      <c r="G31" s="223"/>
      <c r="H31" s="223"/>
      <c r="I31" s="223" t="s">
        <v>591</v>
      </c>
      <c r="J31" s="223"/>
      <c r="K31" s="223"/>
    </row>
    <row r="32" spans="1:11" x14ac:dyDescent="0.25">
      <c r="A32" s="223"/>
      <c r="B32" s="223"/>
      <c r="C32" s="223"/>
      <c r="D32" s="223"/>
      <c r="E32" s="223"/>
      <c r="F32" s="223"/>
      <c r="G32" s="223"/>
      <c r="H32" s="223"/>
      <c r="I32" s="223"/>
      <c r="J32" s="223"/>
      <c r="K32" s="223"/>
    </row>
    <row r="33" spans="1:11" ht="31.5" customHeight="1" x14ac:dyDescent="0.25">
      <c r="A33" s="247"/>
      <c r="B33" s="247"/>
      <c r="C33" s="247"/>
      <c r="D33" s="247"/>
      <c r="E33" s="247"/>
      <c r="F33" s="247"/>
      <c r="G33" s="247"/>
      <c r="H33" s="247"/>
      <c r="I33" s="247"/>
      <c r="J33" s="247"/>
      <c r="K33" s="247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3:K33"/>
    <mergeCell ref="A24:E24"/>
    <mergeCell ref="A25:E25"/>
    <mergeCell ref="A26:E26"/>
    <mergeCell ref="A27:E27"/>
    <mergeCell ref="A29:K29"/>
    <mergeCell ref="A30:K30"/>
    <mergeCell ref="A31:D31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Normal="100" workbookViewId="0">
      <pane xSplit="2" ySplit="8" topLeftCell="C66" activePane="bottomRight" state="frozen"/>
      <selection pane="topRight" activeCell="C1" sqref="C1"/>
      <selection pane="bottomLeft" activeCell="A10" sqref="A10"/>
      <selection pane="bottomRight" activeCell="G70" sqref="G70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272" t="s">
        <v>0</v>
      </c>
      <c r="B1" s="272"/>
      <c r="C1" s="272"/>
      <c r="D1" s="272"/>
      <c r="E1" s="272"/>
      <c r="F1" s="272"/>
      <c r="G1" s="272"/>
      <c r="H1" s="272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177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272" t="s">
        <v>22</v>
      </c>
      <c r="B3" s="272"/>
      <c r="C3" s="272"/>
      <c r="D3" s="272"/>
      <c r="E3" s="272"/>
      <c r="F3" s="272"/>
      <c r="G3" s="272"/>
      <c r="H3" s="272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177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272" t="s">
        <v>23</v>
      </c>
      <c r="B5" s="272"/>
      <c r="C5" s="272"/>
      <c r="D5" s="272"/>
      <c r="E5" s="272"/>
      <c r="F5" s="272"/>
      <c r="G5" s="272"/>
      <c r="H5" s="272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177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271" t="s">
        <v>3</v>
      </c>
      <c r="B7" s="271"/>
      <c r="C7" s="54" t="s">
        <v>556</v>
      </c>
      <c r="D7" s="54" t="s">
        <v>560</v>
      </c>
      <c r="E7" s="54" t="s">
        <v>561</v>
      </c>
      <c r="F7" s="54" t="s">
        <v>562</v>
      </c>
      <c r="G7" s="54" t="s">
        <v>259</v>
      </c>
      <c r="H7" s="162" t="s">
        <v>565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270">
        <v>1</v>
      </c>
      <c r="B8" s="270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63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9" t="s">
        <v>26</v>
      </c>
      <c r="B9" s="129" t="s">
        <v>25</v>
      </c>
      <c r="C9" s="132" t="s">
        <v>27</v>
      </c>
      <c r="D9" s="132" t="s">
        <v>27</v>
      </c>
      <c r="E9" s="132" t="s">
        <v>27</v>
      </c>
      <c r="F9" s="132" t="s">
        <v>27</v>
      </c>
      <c r="G9" s="132" t="s">
        <v>25</v>
      </c>
      <c r="H9" s="132" t="s">
        <v>25</v>
      </c>
      <c r="I9" s="147"/>
      <c r="J9" s="147"/>
      <c r="K9" s="147"/>
      <c r="L9" s="147"/>
      <c r="M9" s="165"/>
      <c r="N9" s="165"/>
      <c r="O9" s="165"/>
    </row>
    <row r="10" spans="1:15" s="34" customFormat="1" x14ac:dyDescent="0.2">
      <c r="A10" s="199"/>
      <c r="B10" s="201" t="s">
        <v>24</v>
      </c>
      <c r="C10" s="192">
        <f>+C11+C70</f>
        <v>4092962.71</v>
      </c>
      <c r="D10" s="202">
        <f>+D11+D70</f>
        <v>9849772</v>
      </c>
      <c r="E10" s="202">
        <f>+E11+E70</f>
        <v>0</v>
      </c>
      <c r="F10" s="192">
        <f>+F11+F70</f>
        <v>5484080.3200000003</v>
      </c>
      <c r="G10" s="192">
        <f>+F10/C10*100</f>
        <v>133.98803528312627</v>
      </c>
      <c r="H10" s="192" t="e">
        <f>+F10/E10*100</f>
        <v>#DIV/0!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193" t="s">
        <v>29</v>
      </c>
      <c r="B11" s="194" t="s">
        <v>30</v>
      </c>
      <c r="C11" s="195">
        <f>+C12+C34+C45+C51+C58+C65</f>
        <v>4092962.71</v>
      </c>
      <c r="D11" s="196">
        <f>+D12+D34+D45+D51+D58+D65</f>
        <v>9849502</v>
      </c>
      <c r="E11" s="196">
        <f>+E12+E34+E45+E51+E58+E65</f>
        <v>0</v>
      </c>
      <c r="F11" s="195">
        <f>+F12+F34+F45+F51+F58+F65</f>
        <v>5484080.3200000003</v>
      </c>
      <c r="G11" s="197">
        <f>+F11/C11*100</f>
        <v>133.98803528312627</v>
      </c>
      <c r="H11" s="197">
        <f>+F11/D11*100</f>
        <v>55.67875736255499</v>
      </c>
      <c r="I11" s="166"/>
      <c r="J11" s="166"/>
      <c r="K11" s="166"/>
      <c r="L11" s="166"/>
      <c r="M11" s="166"/>
      <c r="N11" s="166"/>
      <c r="O11" s="166"/>
    </row>
    <row r="12" spans="1:15" x14ac:dyDescent="0.2">
      <c r="A12" s="181" t="s">
        <v>32</v>
      </c>
      <c r="B12" s="182" t="s">
        <v>33</v>
      </c>
      <c r="C12" s="178">
        <f>+C13+C15+C20+C23+C26+C29</f>
        <v>241889.93</v>
      </c>
      <c r="D12" s="161">
        <v>372104</v>
      </c>
      <c r="E12" s="161"/>
      <c r="F12" s="178">
        <f>+F13+F15+F20+F23+F26+F29</f>
        <v>690195.00000000012</v>
      </c>
      <c r="G12" s="178">
        <f>+F12/C12*100</f>
        <v>285.33432540990862</v>
      </c>
      <c r="H12" s="197">
        <f>+F12/D12*100</f>
        <v>185.48443445918349</v>
      </c>
      <c r="I12" s="169"/>
      <c r="J12" s="169"/>
      <c r="K12" s="169"/>
      <c r="L12" s="169"/>
      <c r="M12" s="169"/>
      <c r="N12" s="169"/>
      <c r="O12" s="169"/>
    </row>
    <row r="13" spans="1:15" x14ac:dyDescent="0.2">
      <c r="A13" s="179" t="s">
        <v>260</v>
      </c>
      <c r="B13" s="180" t="s">
        <v>261</v>
      </c>
      <c r="C13" s="178">
        <f>+C14</f>
        <v>0</v>
      </c>
      <c r="D13" s="176"/>
      <c r="E13" s="176"/>
      <c r="F13" s="178">
        <f>+F14</f>
        <v>25987.5</v>
      </c>
      <c r="G13" s="178">
        <v>0</v>
      </c>
      <c r="H13" s="178"/>
      <c r="I13" s="169"/>
      <c r="J13" s="169"/>
      <c r="K13" s="169"/>
      <c r="L13" s="169"/>
      <c r="M13" s="169"/>
      <c r="N13" s="169"/>
      <c r="O13" s="169"/>
    </row>
    <row r="14" spans="1:15" x14ac:dyDescent="0.2">
      <c r="A14" s="53" t="s">
        <v>262</v>
      </c>
      <c r="B14" s="51" t="s">
        <v>263</v>
      </c>
      <c r="C14" s="47"/>
      <c r="D14" s="175"/>
      <c r="E14" s="175"/>
      <c r="F14" s="47">
        <v>25987.5</v>
      </c>
      <c r="G14" s="174">
        <v>0</v>
      </c>
      <c r="H14" s="178"/>
      <c r="I14" s="49"/>
      <c r="J14" s="49"/>
      <c r="K14" s="49"/>
      <c r="L14" s="49"/>
      <c r="M14" s="50"/>
      <c r="N14" s="50"/>
      <c r="O14" s="50"/>
    </row>
    <row r="15" spans="1:15" x14ac:dyDescent="0.2">
      <c r="A15" s="179" t="s">
        <v>34</v>
      </c>
      <c r="B15" s="180" t="s">
        <v>35</v>
      </c>
      <c r="C15" s="178">
        <f>SUM(C16:C19)</f>
        <v>19947.75</v>
      </c>
      <c r="D15" s="176"/>
      <c r="E15" s="176"/>
      <c r="F15" s="178">
        <f>SUM(F16:F19)</f>
        <v>19622.93</v>
      </c>
      <c r="G15" s="178">
        <f t="shared" ref="G13:G72" si="0">+F15/C15*100</f>
        <v>98.371645924979006</v>
      </c>
      <c r="H15" s="178"/>
      <c r="I15" s="169"/>
      <c r="J15" s="169"/>
      <c r="K15" s="169"/>
      <c r="L15" s="169"/>
      <c r="M15" s="169"/>
      <c r="N15" s="169"/>
      <c r="O15" s="169"/>
    </row>
    <row r="16" spans="1:15" x14ac:dyDescent="0.2">
      <c r="A16" s="53" t="s">
        <v>264</v>
      </c>
      <c r="B16" s="51" t="s">
        <v>265</v>
      </c>
      <c r="C16" s="47"/>
      <c r="D16" s="175"/>
      <c r="E16" s="175"/>
      <c r="F16" s="47"/>
      <c r="G16" s="174">
        <v>0</v>
      </c>
      <c r="H16" s="178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266</v>
      </c>
      <c r="B17" s="51" t="s">
        <v>267</v>
      </c>
      <c r="C17" s="47"/>
      <c r="D17" s="175"/>
      <c r="E17" s="175"/>
      <c r="F17" s="52"/>
      <c r="G17" s="173">
        <v>0</v>
      </c>
      <c r="H17" s="178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36</v>
      </c>
      <c r="B18" s="51" t="s">
        <v>37</v>
      </c>
      <c r="C18" s="47">
        <v>19947.75</v>
      </c>
      <c r="D18" s="175"/>
      <c r="E18" s="175"/>
      <c r="F18" s="47">
        <v>19622.93</v>
      </c>
      <c r="G18" s="174">
        <f t="shared" si="0"/>
        <v>98.371645924979006</v>
      </c>
      <c r="H18" s="178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38</v>
      </c>
      <c r="B19" s="51" t="s">
        <v>39</v>
      </c>
      <c r="C19" s="47"/>
      <c r="D19" s="175"/>
      <c r="E19" s="175"/>
      <c r="F19" s="47"/>
      <c r="G19" s="174">
        <v>0</v>
      </c>
      <c r="H19" s="178"/>
      <c r="I19" s="49"/>
      <c r="J19" s="49"/>
      <c r="K19" s="49"/>
      <c r="L19" s="49"/>
      <c r="M19" s="50"/>
      <c r="N19" s="50"/>
      <c r="O19" s="50"/>
    </row>
    <row r="20" spans="1:15" x14ac:dyDescent="0.2">
      <c r="A20" s="179" t="s">
        <v>268</v>
      </c>
      <c r="B20" s="180" t="s">
        <v>269</v>
      </c>
      <c r="C20" s="178">
        <f>+C21+C22</f>
        <v>0</v>
      </c>
      <c r="D20" s="176"/>
      <c r="E20" s="176"/>
      <c r="F20" s="178">
        <f>+F21+F22</f>
        <v>0</v>
      </c>
      <c r="G20" s="178">
        <v>0</v>
      </c>
      <c r="H20" s="178"/>
      <c r="I20" s="169"/>
      <c r="J20" s="169"/>
      <c r="K20" s="169"/>
      <c r="L20" s="169"/>
      <c r="M20" s="169"/>
      <c r="N20" s="169"/>
      <c r="O20" s="169"/>
    </row>
    <row r="21" spans="1:15" x14ac:dyDescent="0.2">
      <c r="A21" s="53" t="s">
        <v>270</v>
      </c>
      <c r="B21" s="51" t="s">
        <v>271</v>
      </c>
      <c r="C21" s="47"/>
      <c r="D21" s="175"/>
      <c r="E21" s="175"/>
      <c r="F21" s="47"/>
      <c r="G21" s="174">
        <v>0</v>
      </c>
      <c r="H21" s="178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272</v>
      </c>
      <c r="B22" s="51" t="s">
        <v>273</v>
      </c>
      <c r="C22" s="47"/>
      <c r="D22" s="175"/>
      <c r="E22" s="175"/>
      <c r="F22" s="52"/>
      <c r="G22" s="173">
        <v>0</v>
      </c>
      <c r="H22" s="178"/>
      <c r="I22" s="49"/>
      <c r="J22" s="49"/>
      <c r="K22" s="49"/>
      <c r="L22" s="49"/>
      <c r="M22" s="50"/>
      <c r="N22" s="50"/>
      <c r="O22" s="50"/>
    </row>
    <row r="23" spans="1:15" x14ac:dyDescent="0.2">
      <c r="A23" s="179" t="s">
        <v>274</v>
      </c>
      <c r="B23" s="180" t="s">
        <v>275</v>
      </c>
      <c r="C23" s="178">
        <f>+C24+C25</f>
        <v>700</v>
      </c>
      <c r="D23" s="176"/>
      <c r="E23" s="176"/>
      <c r="F23" s="178">
        <f>+F24+F25</f>
        <v>0</v>
      </c>
      <c r="G23" s="178">
        <f t="shared" si="0"/>
        <v>0</v>
      </c>
      <c r="H23" s="178"/>
      <c r="I23" s="169"/>
      <c r="J23" s="169"/>
      <c r="K23" s="169"/>
      <c r="L23" s="169"/>
      <c r="M23" s="169"/>
      <c r="N23" s="169"/>
      <c r="O23" s="169"/>
    </row>
    <row r="24" spans="1:15" ht="25.5" x14ac:dyDescent="0.2">
      <c r="A24" s="53" t="s">
        <v>276</v>
      </c>
      <c r="B24" s="51" t="s">
        <v>277</v>
      </c>
      <c r="C24" s="47">
        <v>700</v>
      </c>
      <c r="D24" s="175"/>
      <c r="E24" s="175"/>
      <c r="F24" s="47"/>
      <c r="G24" s="174">
        <f t="shared" si="0"/>
        <v>0</v>
      </c>
      <c r="H24" s="178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278</v>
      </c>
      <c r="B25" s="51" t="s">
        <v>279</v>
      </c>
      <c r="C25" s="47"/>
      <c r="D25" s="175"/>
      <c r="E25" s="175"/>
      <c r="F25" s="47"/>
      <c r="G25" s="174">
        <v>0</v>
      </c>
      <c r="H25" s="178"/>
      <c r="I25" s="49"/>
      <c r="J25" s="49"/>
      <c r="K25" s="49"/>
      <c r="L25" s="49"/>
      <c r="M25" s="50"/>
      <c r="N25" s="50"/>
      <c r="O25" s="50"/>
    </row>
    <row r="26" spans="1:15" x14ac:dyDescent="0.2">
      <c r="A26" s="179" t="s">
        <v>280</v>
      </c>
      <c r="B26" s="180" t="s">
        <v>281</v>
      </c>
      <c r="C26" s="178">
        <f>+C27+C28</f>
        <v>0</v>
      </c>
      <c r="D26" s="176"/>
      <c r="E26" s="176"/>
      <c r="F26" s="178">
        <f>+F27+F28</f>
        <v>0</v>
      </c>
      <c r="G26" s="178">
        <v>0</v>
      </c>
      <c r="H26" s="178"/>
      <c r="I26" s="169"/>
      <c r="J26" s="169"/>
      <c r="K26" s="169"/>
      <c r="L26" s="169"/>
      <c r="M26" s="169"/>
      <c r="N26" s="169"/>
      <c r="O26" s="169"/>
    </row>
    <row r="27" spans="1:15" x14ac:dyDescent="0.2">
      <c r="A27" s="53" t="s">
        <v>282</v>
      </c>
      <c r="B27" s="51" t="s">
        <v>283</v>
      </c>
      <c r="C27" s="47"/>
      <c r="D27" s="175"/>
      <c r="E27" s="175"/>
      <c r="F27" s="47"/>
      <c r="G27" s="174">
        <v>0</v>
      </c>
      <c r="H27" s="178"/>
      <c r="I27" s="49"/>
      <c r="J27" s="49"/>
      <c r="K27" s="49"/>
      <c r="L27" s="49"/>
      <c r="M27" s="50"/>
      <c r="N27" s="50"/>
      <c r="O27" s="50"/>
    </row>
    <row r="28" spans="1:15" x14ac:dyDescent="0.2">
      <c r="A28" s="53" t="s">
        <v>284</v>
      </c>
      <c r="B28" s="51" t="s">
        <v>285</v>
      </c>
      <c r="C28" s="52"/>
      <c r="D28" s="175"/>
      <c r="E28" s="175"/>
      <c r="F28" s="47"/>
      <c r="G28" s="174">
        <v>0</v>
      </c>
      <c r="H28" s="178"/>
      <c r="I28" s="49"/>
      <c r="J28" s="49"/>
      <c r="K28" s="49"/>
      <c r="L28" s="49"/>
      <c r="M28" s="50"/>
      <c r="N28" s="50"/>
      <c r="O28" s="50"/>
    </row>
    <row r="29" spans="1:15" x14ac:dyDescent="0.2">
      <c r="A29" s="179" t="s">
        <v>286</v>
      </c>
      <c r="B29" s="180" t="s">
        <v>195</v>
      </c>
      <c r="C29" s="178">
        <f>SUM(C30:C33)</f>
        <v>221242.18</v>
      </c>
      <c r="D29" s="176"/>
      <c r="E29" s="176"/>
      <c r="F29" s="178">
        <f>SUM(F30:F33)</f>
        <v>644584.57000000007</v>
      </c>
      <c r="G29" s="178">
        <f t="shared" si="0"/>
        <v>291.34795634358699</v>
      </c>
      <c r="H29" s="178"/>
      <c r="I29" s="169"/>
      <c r="J29" s="169"/>
      <c r="K29" s="169"/>
      <c r="L29" s="169"/>
      <c r="M29" s="169"/>
      <c r="N29" s="169"/>
      <c r="O29" s="169"/>
    </row>
    <row r="30" spans="1:15" x14ac:dyDescent="0.2">
      <c r="A30" s="53" t="s">
        <v>287</v>
      </c>
      <c r="B30" s="51" t="s">
        <v>197</v>
      </c>
      <c r="C30" s="47">
        <v>90267.61</v>
      </c>
      <c r="D30" s="176"/>
      <c r="E30" s="176"/>
      <c r="F30" s="47">
        <v>246217.98</v>
      </c>
      <c r="G30" s="174">
        <f t="shared" si="0"/>
        <v>272.76448329583559</v>
      </c>
      <c r="H30" s="178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288</v>
      </c>
      <c r="B31" s="51" t="s">
        <v>199</v>
      </c>
      <c r="C31" s="47">
        <v>0</v>
      </c>
      <c r="D31" s="176"/>
      <c r="E31" s="176"/>
      <c r="F31" s="47"/>
      <c r="G31" s="174">
        <v>0</v>
      </c>
      <c r="H31" s="178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289</v>
      </c>
      <c r="B32" s="51" t="s">
        <v>290</v>
      </c>
      <c r="C32" s="47">
        <v>130974.57</v>
      </c>
      <c r="D32" s="176"/>
      <c r="E32" s="176"/>
      <c r="F32" s="47">
        <v>192633.07</v>
      </c>
      <c r="G32" s="174">
        <f t="shared" si="0"/>
        <v>147.07669588073472</v>
      </c>
      <c r="H32" s="178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291</v>
      </c>
      <c r="B33" s="51" t="s">
        <v>201</v>
      </c>
      <c r="C33" s="47"/>
      <c r="D33" s="176"/>
      <c r="E33" s="176"/>
      <c r="F33" s="47">
        <v>205733.52</v>
      </c>
      <c r="G33" s="174">
        <v>0</v>
      </c>
      <c r="H33" s="178"/>
      <c r="I33" s="50"/>
      <c r="J33" s="50"/>
      <c r="K33" s="50"/>
      <c r="L33" s="50"/>
      <c r="M33" s="50"/>
      <c r="N33" s="50"/>
      <c r="O33" s="50"/>
    </row>
    <row r="34" spans="1:15" x14ac:dyDescent="0.2">
      <c r="A34" s="181" t="s">
        <v>40</v>
      </c>
      <c r="B34" s="182" t="s">
        <v>41</v>
      </c>
      <c r="C34" s="178">
        <f>+C35+C42</f>
        <v>88.17</v>
      </c>
      <c r="D34" s="161"/>
      <c r="E34" s="161"/>
      <c r="F34" s="178">
        <f>+F35+F42</f>
        <v>375.5</v>
      </c>
      <c r="G34" s="178">
        <f>+F34/C34*100</f>
        <v>425.88181921288412</v>
      </c>
      <c r="H34" s="178">
        <v>0</v>
      </c>
      <c r="I34" s="169"/>
      <c r="J34" s="169"/>
      <c r="K34" s="169"/>
      <c r="L34" s="169"/>
      <c r="M34" s="169"/>
      <c r="N34" s="169"/>
      <c r="O34" s="169"/>
    </row>
    <row r="35" spans="1:15" x14ac:dyDescent="0.2">
      <c r="A35" s="179" t="s">
        <v>42</v>
      </c>
      <c r="B35" s="180" t="s">
        <v>43</v>
      </c>
      <c r="C35" s="178">
        <f>SUM(C36:C41)</f>
        <v>88.17</v>
      </c>
      <c r="D35" s="176"/>
      <c r="E35" s="176"/>
      <c r="F35" s="178">
        <f>SUM(F36:F41)</f>
        <v>375.5</v>
      </c>
      <c r="G35" s="178">
        <f t="shared" si="0"/>
        <v>425.88181921288412</v>
      </c>
      <c r="H35" s="178"/>
      <c r="I35" s="169"/>
      <c r="J35" s="169"/>
      <c r="K35" s="169"/>
      <c r="L35" s="169"/>
      <c r="M35" s="169"/>
      <c r="N35" s="169"/>
      <c r="O35" s="169"/>
    </row>
    <row r="36" spans="1:15" x14ac:dyDescent="0.2">
      <c r="A36" s="53" t="s">
        <v>292</v>
      </c>
      <c r="B36" s="51" t="s">
        <v>293</v>
      </c>
      <c r="C36" s="47">
        <v>88.17</v>
      </c>
      <c r="D36" s="176"/>
      <c r="E36" s="176"/>
      <c r="F36" s="47">
        <v>100.82</v>
      </c>
      <c r="G36" s="174">
        <f t="shared" si="0"/>
        <v>114.34728365657251</v>
      </c>
      <c r="H36" s="178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294</v>
      </c>
      <c r="B37" s="51" t="s">
        <v>295</v>
      </c>
      <c r="C37" s="47"/>
      <c r="D37" s="176"/>
      <c r="E37" s="176"/>
      <c r="F37" s="47">
        <v>274.68</v>
      </c>
      <c r="G37" s="174">
        <v>0</v>
      </c>
      <c r="H37" s="178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296</v>
      </c>
      <c r="B38" s="51" t="s">
        <v>297</v>
      </c>
      <c r="C38" s="47"/>
      <c r="D38" s="176"/>
      <c r="E38" s="176"/>
      <c r="F38" s="47">
        <v>0</v>
      </c>
      <c r="G38" s="174">
        <v>0</v>
      </c>
      <c r="H38" s="178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298</v>
      </c>
      <c r="B39" s="51" t="s">
        <v>299</v>
      </c>
      <c r="C39" s="47"/>
      <c r="D39" s="176"/>
      <c r="E39" s="176"/>
      <c r="F39" s="47"/>
      <c r="G39" s="174">
        <v>0</v>
      </c>
      <c r="H39" s="178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44</v>
      </c>
      <c r="B40" s="51" t="s">
        <v>45</v>
      </c>
      <c r="C40" s="47"/>
      <c r="D40" s="176"/>
      <c r="E40" s="176"/>
      <c r="F40" s="47"/>
      <c r="G40" s="174">
        <v>0</v>
      </c>
      <c r="H40" s="178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300</v>
      </c>
      <c r="B41" s="51" t="s">
        <v>301</v>
      </c>
      <c r="C41" s="47"/>
      <c r="D41" s="176"/>
      <c r="E41" s="176"/>
      <c r="F41" s="47"/>
      <c r="G41" s="174">
        <v>0</v>
      </c>
      <c r="H41" s="178"/>
      <c r="I41" s="50"/>
      <c r="J41" s="50"/>
      <c r="K41" s="50"/>
      <c r="L41" s="50"/>
      <c r="M41" s="50"/>
      <c r="N41" s="50"/>
      <c r="O41" s="50"/>
    </row>
    <row r="42" spans="1:15" x14ac:dyDescent="0.2">
      <c r="A42" s="179" t="s">
        <v>302</v>
      </c>
      <c r="B42" s="180" t="s">
        <v>303</v>
      </c>
      <c r="C42" s="178">
        <f>+C43+C44</f>
        <v>0</v>
      </c>
      <c r="D42" s="176"/>
      <c r="E42" s="176"/>
      <c r="F42" s="178">
        <f>+F43+F44</f>
        <v>0</v>
      </c>
      <c r="G42" s="178">
        <v>0</v>
      </c>
      <c r="H42" s="178"/>
      <c r="I42" s="169"/>
      <c r="J42" s="169"/>
      <c r="K42" s="169"/>
      <c r="L42" s="169"/>
      <c r="M42" s="169"/>
      <c r="N42" s="169"/>
      <c r="O42" s="169"/>
    </row>
    <row r="43" spans="1:15" x14ac:dyDescent="0.2">
      <c r="A43" s="53" t="s">
        <v>304</v>
      </c>
      <c r="B43" s="51" t="s">
        <v>305</v>
      </c>
      <c r="C43" s="47"/>
      <c r="D43" s="176"/>
      <c r="E43" s="176"/>
      <c r="F43" s="47"/>
      <c r="G43" s="174">
        <v>0</v>
      </c>
      <c r="H43" s="178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306</v>
      </c>
      <c r="B44" s="51" t="s">
        <v>307</v>
      </c>
      <c r="C44" s="47"/>
      <c r="D44" s="176"/>
      <c r="E44" s="176"/>
      <c r="F44" s="47"/>
      <c r="G44" s="174">
        <v>0</v>
      </c>
      <c r="H44" s="178"/>
      <c r="I44" s="50"/>
      <c r="J44" s="50"/>
      <c r="K44" s="50"/>
      <c r="L44" s="50"/>
      <c r="M44" s="50"/>
      <c r="N44" s="50"/>
      <c r="O44" s="50"/>
    </row>
    <row r="45" spans="1:15" ht="25.5" x14ac:dyDescent="0.2">
      <c r="A45" s="181" t="s">
        <v>46</v>
      </c>
      <c r="B45" s="182" t="s">
        <v>47</v>
      </c>
      <c r="C45" s="178">
        <f>+C46+C48</f>
        <v>18167</v>
      </c>
      <c r="D45" s="161">
        <v>700000</v>
      </c>
      <c r="E45" s="161"/>
      <c r="F45" s="178">
        <f>+F46+F48</f>
        <v>26328.26</v>
      </c>
      <c r="G45" s="178">
        <f>+F45/C45*100</f>
        <v>144.92354268729014</v>
      </c>
      <c r="H45" s="178">
        <f>+F45/D45*100</f>
        <v>3.76118</v>
      </c>
      <c r="I45" s="169"/>
      <c r="J45" s="169"/>
      <c r="K45" s="169"/>
      <c r="L45" s="169"/>
      <c r="M45" s="169"/>
      <c r="N45" s="169"/>
      <c r="O45" s="169"/>
    </row>
    <row r="46" spans="1:15" x14ac:dyDescent="0.2">
      <c r="A46" s="179" t="s">
        <v>308</v>
      </c>
      <c r="B46" s="180" t="s">
        <v>309</v>
      </c>
      <c r="C46" s="178">
        <f>+C47</f>
        <v>0</v>
      </c>
      <c r="D46" s="176"/>
      <c r="E46" s="176"/>
      <c r="F46" s="178">
        <f>+F47</f>
        <v>0</v>
      </c>
      <c r="G46" s="178">
        <v>0</v>
      </c>
      <c r="H46" s="178"/>
      <c r="I46" s="169"/>
      <c r="J46" s="169"/>
      <c r="K46" s="169"/>
      <c r="L46" s="169"/>
      <c r="M46" s="169"/>
      <c r="N46" s="169"/>
      <c r="O46" s="169"/>
    </row>
    <row r="47" spans="1:15" x14ac:dyDescent="0.2">
      <c r="A47" s="53" t="s">
        <v>310</v>
      </c>
      <c r="B47" s="51" t="s">
        <v>311</v>
      </c>
      <c r="C47" s="47"/>
      <c r="D47" s="176"/>
      <c r="E47" s="176"/>
      <c r="F47" s="47"/>
      <c r="G47" s="174">
        <v>0</v>
      </c>
      <c r="H47" s="178"/>
      <c r="I47" s="50"/>
      <c r="J47" s="50"/>
      <c r="K47" s="50"/>
      <c r="L47" s="50"/>
      <c r="M47" s="50"/>
      <c r="N47" s="50"/>
      <c r="O47" s="50"/>
    </row>
    <row r="48" spans="1:15" x14ac:dyDescent="0.2">
      <c r="A48" s="179" t="s">
        <v>48</v>
      </c>
      <c r="B48" s="180" t="s">
        <v>49</v>
      </c>
      <c r="C48" s="178">
        <f>+C49+C50</f>
        <v>18167</v>
      </c>
      <c r="D48" s="176"/>
      <c r="E48" s="176"/>
      <c r="F48" s="178">
        <f>+F49+F50</f>
        <v>26328.26</v>
      </c>
      <c r="G48" s="178">
        <f t="shared" si="0"/>
        <v>144.92354268729014</v>
      </c>
      <c r="H48" s="178"/>
      <c r="I48" s="169"/>
      <c r="J48" s="169"/>
      <c r="K48" s="169"/>
      <c r="L48" s="169"/>
      <c r="M48" s="169"/>
      <c r="N48" s="169"/>
      <c r="O48" s="169"/>
    </row>
    <row r="49" spans="1:15" x14ac:dyDescent="0.2">
      <c r="A49" s="53" t="s">
        <v>312</v>
      </c>
      <c r="B49" s="51" t="s">
        <v>313</v>
      </c>
      <c r="C49" s="47"/>
      <c r="D49" s="176"/>
      <c r="E49" s="176"/>
      <c r="F49" s="47"/>
      <c r="G49" s="174">
        <v>0</v>
      </c>
      <c r="H49" s="178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50</v>
      </c>
      <c r="B50" s="51" t="s">
        <v>51</v>
      </c>
      <c r="C50" s="47">
        <v>18167</v>
      </c>
      <c r="D50" s="176"/>
      <c r="E50" s="176"/>
      <c r="F50" s="47">
        <v>26328.26</v>
      </c>
      <c r="G50" s="174">
        <f t="shared" si="0"/>
        <v>144.92354268729014</v>
      </c>
      <c r="H50" s="178"/>
      <c r="I50" s="50"/>
      <c r="J50" s="50"/>
      <c r="K50" s="50"/>
      <c r="L50" s="50"/>
      <c r="M50" s="50"/>
      <c r="N50" s="50"/>
      <c r="O50" s="50"/>
    </row>
    <row r="51" spans="1:15" ht="25.5" x14ac:dyDescent="0.2">
      <c r="A51" s="181" t="s">
        <v>314</v>
      </c>
      <c r="B51" s="182" t="s">
        <v>315</v>
      </c>
      <c r="C51" s="178">
        <f>+C52+C55</f>
        <v>212074.15</v>
      </c>
      <c r="D51" s="161">
        <v>318410</v>
      </c>
      <c r="E51" s="161"/>
      <c r="F51" s="178">
        <f>+F52+F55</f>
        <v>540145.36</v>
      </c>
      <c r="G51" s="178">
        <f>+F51/C51*100</f>
        <v>254.69646347751481</v>
      </c>
      <c r="H51" s="178">
        <f>+F51/D51*100</f>
        <v>169.63831537954209</v>
      </c>
      <c r="I51" s="169"/>
      <c r="J51" s="169"/>
      <c r="K51" s="169"/>
      <c r="L51" s="169"/>
      <c r="M51" s="169"/>
      <c r="N51" s="169"/>
      <c r="O51" s="169"/>
    </row>
    <row r="52" spans="1:15" x14ac:dyDescent="0.2">
      <c r="A52" s="179" t="s">
        <v>316</v>
      </c>
      <c r="B52" s="180" t="s">
        <v>317</v>
      </c>
      <c r="C52" s="178">
        <f>+C53+C54</f>
        <v>124333.98</v>
      </c>
      <c r="D52" s="176"/>
      <c r="E52" s="176"/>
      <c r="F52" s="178">
        <f>+F53+F54</f>
        <v>162609.76999999999</v>
      </c>
      <c r="G52" s="178">
        <f t="shared" si="0"/>
        <v>130.78465758113751</v>
      </c>
      <c r="H52" s="178"/>
      <c r="I52" s="169"/>
      <c r="J52" s="169"/>
      <c r="K52" s="169"/>
      <c r="L52" s="169"/>
      <c r="M52" s="169"/>
      <c r="N52" s="169"/>
      <c r="O52" s="169"/>
    </row>
    <row r="53" spans="1:15" x14ac:dyDescent="0.2">
      <c r="A53" s="53" t="s">
        <v>318</v>
      </c>
      <c r="B53" s="51" t="s">
        <v>319</v>
      </c>
      <c r="C53" s="47">
        <v>4392.76</v>
      </c>
      <c r="D53" s="176"/>
      <c r="E53" s="176"/>
      <c r="F53" s="47">
        <v>4478.72</v>
      </c>
      <c r="G53" s="174">
        <f t="shared" si="0"/>
        <v>101.95685628169988</v>
      </c>
      <c r="H53" s="178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320</v>
      </c>
      <c r="B54" s="51" t="s">
        <v>321</v>
      </c>
      <c r="C54" s="47">
        <v>119941.22</v>
      </c>
      <c r="D54" s="176"/>
      <c r="E54" s="176"/>
      <c r="F54" s="47">
        <v>158131.04999999999</v>
      </c>
      <c r="G54" s="174">
        <f t="shared" si="0"/>
        <v>131.84045484946708</v>
      </c>
      <c r="H54" s="178"/>
      <c r="I54" s="50"/>
      <c r="J54" s="50"/>
      <c r="K54" s="50"/>
      <c r="L54" s="50"/>
      <c r="M54" s="50"/>
      <c r="N54" s="50"/>
      <c r="O54" s="50"/>
    </row>
    <row r="55" spans="1:15" x14ac:dyDescent="0.2">
      <c r="A55" s="179" t="s">
        <v>322</v>
      </c>
      <c r="B55" s="180" t="s">
        <v>323</v>
      </c>
      <c r="C55" s="178">
        <f>+C56+C57</f>
        <v>87740.17</v>
      </c>
      <c r="D55" s="176"/>
      <c r="E55" s="176"/>
      <c r="F55" s="178">
        <f>+F56+F57</f>
        <v>377535.59</v>
      </c>
      <c r="G55" s="178">
        <f t="shared" si="0"/>
        <v>430.28819068848401</v>
      </c>
      <c r="H55" s="178"/>
      <c r="I55" s="169"/>
      <c r="J55" s="169"/>
      <c r="K55" s="169"/>
      <c r="L55" s="169"/>
      <c r="M55" s="169"/>
      <c r="N55" s="169"/>
      <c r="O55" s="169"/>
    </row>
    <row r="56" spans="1:15" x14ac:dyDescent="0.2">
      <c r="A56" s="53" t="s">
        <v>324</v>
      </c>
      <c r="B56" s="51" t="s">
        <v>211</v>
      </c>
      <c r="C56" s="47">
        <v>87740.17</v>
      </c>
      <c r="D56" s="176"/>
      <c r="E56" s="176"/>
      <c r="F56" s="47">
        <v>377535.59</v>
      </c>
      <c r="G56" s="174">
        <f t="shared" si="0"/>
        <v>430.28819068848401</v>
      </c>
      <c r="H56" s="178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325</v>
      </c>
      <c r="B57" s="51" t="s">
        <v>217</v>
      </c>
      <c r="C57" s="47">
        <v>0</v>
      </c>
      <c r="D57" s="176"/>
      <c r="E57" s="176"/>
      <c r="F57" s="47"/>
      <c r="G57" s="174">
        <v>0</v>
      </c>
      <c r="H57" s="178"/>
      <c r="I57" s="50"/>
      <c r="J57" s="50"/>
      <c r="K57" s="50"/>
      <c r="L57" s="50"/>
      <c r="M57" s="50"/>
      <c r="N57" s="50"/>
      <c r="O57" s="50"/>
    </row>
    <row r="58" spans="1:15" x14ac:dyDescent="0.2">
      <c r="A58" s="181">
        <v>67</v>
      </c>
      <c r="B58" s="182" t="s">
        <v>535</v>
      </c>
      <c r="C58" s="178">
        <f>+C59+C63</f>
        <v>3620743.46</v>
      </c>
      <c r="D58" s="161">
        <v>8458988</v>
      </c>
      <c r="E58" s="161"/>
      <c r="F58" s="178">
        <f>+F59+F63</f>
        <v>4227036.2</v>
      </c>
      <c r="G58" s="178">
        <f>+F58/C58*100</f>
        <v>116.74497922037261</v>
      </c>
      <c r="H58" s="178">
        <f>+F58/D58*100</f>
        <v>49.970944514875775</v>
      </c>
      <c r="I58" s="169"/>
      <c r="J58" s="169"/>
      <c r="K58" s="169"/>
      <c r="L58" s="169"/>
      <c r="M58" s="169"/>
      <c r="N58" s="169"/>
      <c r="O58" s="169"/>
    </row>
    <row r="59" spans="1:15" x14ac:dyDescent="0.2">
      <c r="A59" s="179">
        <v>671</v>
      </c>
      <c r="B59" s="180" t="s">
        <v>535</v>
      </c>
      <c r="C59" s="178">
        <f>+C60+C61+C62</f>
        <v>3620743.46</v>
      </c>
      <c r="D59" s="176"/>
      <c r="E59" s="176"/>
      <c r="F59" s="178">
        <f>+F60+F61+F62</f>
        <v>4227036.2</v>
      </c>
      <c r="G59" s="178">
        <f t="shared" si="0"/>
        <v>116.74497922037261</v>
      </c>
      <c r="H59" s="178"/>
      <c r="I59" s="169"/>
      <c r="J59" s="169"/>
      <c r="K59" s="169"/>
      <c r="L59" s="169"/>
      <c r="M59" s="169"/>
      <c r="N59" s="169"/>
      <c r="O59" s="169"/>
    </row>
    <row r="60" spans="1:15" s="221" customFormat="1" x14ac:dyDescent="0.2">
      <c r="A60" s="171">
        <v>6711</v>
      </c>
      <c r="B60" s="170" t="s">
        <v>536</v>
      </c>
      <c r="C60" s="218">
        <v>3620743.46</v>
      </c>
      <c r="D60" s="219"/>
      <c r="E60" s="219"/>
      <c r="F60" s="218">
        <v>4227036.2</v>
      </c>
      <c r="G60" s="218">
        <f t="shared" si="0"/>
        <v>116.74497922037261</v>
      </c>
      <c r="H60" s="220"/>
      <c r="I60" s="169"/>
      <c r="J60" s="169"/>
      <c r="K60" s="169"/>
      <c r="L60" s="169"/>
      <c r="M60" s="169"/>
      <c r="N60" s="169"/>
      <c r="O60" s="169"/>
    </row>
    <row r="61" spans="1:15" s="221" customFormat="1" x14ac:dyDescent="0.2">
      <c r="A61" s="171">
        <v>6712</v>
      </c>
      <c r="B61" s="170" t="s">
        <v>536</v>
      </c>
      <c r="C61" s="218">
        <v>0</v>
      </c>
      <c r="D61" s="219"/>
      <c r="E61" s="219"/>
      <c r="F61" s="218"/>
      <c r="G61" s="218">
        <v>0</v>
      </c>
      <c r="H61" s="220"/>
      <c r="I61" s="169"/>
      <c r="J61" s="169"/>
      <c r="K61" s="169"/>
      <c r="L61" s="169"/>
      <c r="M61" s="169"/>
      <c r="N61" s="169"/>
      <c r="O61" s="169"/>
    </row>
    <row r="62" spans="1:15" s="221" customFormat="1" x14ac:dyDescent="0.2">
      <c r="A62" s="171">
        <v>6714</v>
      </c>
      <c r="B62" s="170" t="s">
        <v>537</v>
      </c>
      <c r="C62" s="218">
        <v>0</v>
      </c>
      <c r="D62" s="219"/>
      <c r="E62" s="219"/>
      <c r="F62" s="218"/>
      <c r="G62" s="218">
        <v>0</v>
      </c>
      <c r="H62" s="220"/>
      <c r="I62" s="169"/>
      <c r="J62" s="169"/>
      <c r="K62" s="169"/>
      <c r="L62" s="169"/>
      <c r="M62" s="169"/>
      <c r="N62" s="169"/>
      <c r="O62" s="169"/>
    </row>
    <row r="63" spans="1:15" x14ac:dyDescent="0.2">
      <c r="A63" s="179">
        <v>673</v>
      </c>
      <c r="B63" s="180" t="s">
        <v>545</v>
      </c>
      <c r="C63" s="178">
        <f>+C64</f>
        <v>0</v>
      </c>
      <c r="D63" s="176"/>
      <c r="E63" s="176"/>
      <c r="F63" s="178">
        <f>+F64</f>
        <v>0</v>
      </c>
      <c r="G63" s="178">
        <v>0</v>
      </c>
      <c r="H63" s="178"/>
      <c r="I63" s="169"/>
      <c r="J63" s="169"/>
      <c r="K63" s="169"/>
      <c r="L63" s="169"/>
      <c r="M63" s="169"/>
      <c r="N63" s="169"/>
      <c r="O63" s="169"/>
    </row>
    <row r="64" spans="1:15" x14ac:dyDescent="0.2">
      <c r="A64" s="171">
        <v>6731</v>
      </c>
      <c r="B64" s="170" t="s">
        <v>545</v>
      </c>
      <c r="C64" s="174"/>
      <c r="D64" s="176"/>
      <c r="E64" s="176"/>
      <c r="F64" s="174"/>
      <c r="G64" s="174">
        <v>0</v>
      </c>
      <c r="H64" s="178"/>
      <c r="I64" s="169"/>
      <c r="J64" s="169"/>
      <c r="K64" s="169"/>
      <c r="L64" s="169"/>
      <c r="M64" s="169"/>
      <c r="N64" s="169"/>
      <c r="O64" s="169"/>
    </row>
    <row r="65" spans="1:15" x14ac:dyDescent="0.2">
      <c r="A65" s="181" t="s">
        <v>326</v>
      </c>
      <c r="B65" s="182" t="s">
        <v>327</v>
      </c>
      <c r="C65" s="178">
        <f>+C66+C68</f>
        <v>0</v>
      </c>
      <c r="D65" s="161"/>
      <c r="E65" s="161"/>
      <c r="F65" s="178">
        <f>+F66+F68</f>
        <v>0</v>
      </c>
      <c r="G65" s="178">
        <v>0</v>
      </c>
      <c r="H65" s="178">
        <v>0</v>
      </c>
      <c r="I65" s="169"/>
      <c r="J65" s="169"/>
      <c r="K65" s="169"/>
      <c r="L65" s="169"/>
      <c r="M65" s="169"/>
      <c r="N65" s="169"/>
      <c r="O65" s="169"/>
    </row>
    <row r="66" spans="1:15" x14ac:dyDescent="0.2">
      <c r="A66" s="179" t="s">
        <v>328</v>
      </c>
      <c r="B66" s="180" t="s">
        <v>329</v>
      </c>
      <c r="C66" s="178">
        <f>+C67</f>
        <v>0</v>
      </c>
      <c r="D66" s="176"/>
      <c r="E66" s="176"/>
      <c r="F66" s="178">
        <f>+F67</f>
        <v>0</v>
      </c>
      <c r="G66" s="178">
        <v>0</v>
      </c>
      <c r="H66" s="178"/>
      <c r="I66" s="169"/>
      <c r="J66" s="169"/>
      <c r="K66" s="169"/>
      <c r="L66" s="169"/>
      <c r="M66" s="169"/>
      <c r="N66" s="169"/>
      <c r="O66" s="169"/>
    </row>
    <row r="67" spans="1:15" x14ac:dyDescent="0.2">
      <c r="A67" s="53" t="s">
        <v>330</v>
      </c>
      <c r="B67" s="51" t="s">
        <v>331</v>
      </c>
      <c r="C67" s="47"/>
      <c r="D67" s="176"/>
      <c r="E67" s="176"/>
      <c r="F67" s="47"/>
      <c r="G67" s="174">
        <v>0</v>
      </c>
      <c r="H67" s="178"/>
      <c r="I67" s="50"/>
      <c r="J67" s="50"/>
      <c r="K67" s="50"/>
      <c r="L67" s="50"/>
      <c r="M67" s="50"/>
      <c r="N67" s="50"/>
      <c r="O67" s="50"/>
    </row>
    <row r="68" spans="1:15" x14ac:dyDescent="0.2">
      <c r="A68" s="179" t="s">
        <v>332</v>
      </c>
      <c r="B68" s="180" t="s">
        <v>333</v>
      </c>
      <c r="C68" s="178">
        <f>+C69</f>
        <v>0</v>
      </c>
      <c r="D68" s="176"/>
      <c r="E68" s="176"/>
      <c r="F68" s="178">
        <f>+F69</f>
        <v>0</v>
      </c>
      <c r="G68" s="178">
        <v>0</v>
      </c>
      <c r="H68" s="178"/>
      <c r="I68" s="169"/>
      <c r="J68" s="169"/>
      <c r="K68" s="169"/>
      <c r="L68" s="169"/>
      <c r="M68" s="169"/>
      <c r="N68" s="169"/>
      <c r="O68" s="169"/>
    </row>
    <row r="69" spans="1:15" x14ac:dyDescent="0.2">
      <c r="A69" s="53" t="s">
        <v>334</v>
      </c>
      <c r="B69" s="51" t="s">
        <v>333</v>
      </c>
      <c r="C69" s="47"/>
      <c r="D69" s="176"/>
      <c r="E69" s="176"/>
      <c r="F69" s="47"/>
      <c r="G69" s="174">
        <v>0</v>
      </c>
      <c r="H69" s="178"/>
      <c r="I69" s="50"/>
      <c r="J69" s="50"/>
      <c r="K69" s="50"/>
      <c r="L69" s="50"/>
      <c r="M69" s="50"/>
      <c r="N69" s="50"/>
      <c r="O69" s="50"/>
    </row>
    <row r="70" spans="1:15" x14ac:dyDescent="0.2">
      <c r="A70" s="193" t="s">
        <v>335</v>
      </c>
      <c r="B70" s="194" t="s">
        <v>336</v>
      </c>
      <c r="C70" s="195">
        <f>+C71+C76</f>
        <v>0</v>
      </c>
      <c r="D70" s="196">
        <f>+D71+D76</f>
        <v>270</v>
      </c>
      <c r="E70" s="196">
        <f>+E71+E76</f>
        <v>0</v>
      </c>
      <c r="F70" s="195">
        <f>+F71+F76</f>
        <v>0</v>
      </c>
      <c r="G70" s="197">
        <v>0</v>
      </c>
      <c r="H70" s="197">
        <v>0</v>
      </c>
      <c r="I70" s="166"/>
      <c r="J70" s="166"/>
      <c r="K70" s="166"/>
      <c r="L70" s="166"/>
      <c r="M70" s="166"/>
      <c r="N70" s="166"/>
      <c r="O70" s="166"/>
    </row>
    <row r="71" spans="1:15" x14ac:dyDescent="0.2">
      <c r="A71" s="181" t="s">
        <v>337</v>
      </c>
      <c r="B71" s="182" t="s">
        <v>338</v>
      </c>
      <c r="C71" s="178">
        <f>+C72+C74</f>
        <v>0</v>
      </c>
      <c r="D71" s="161"/>
      <c r="E71" s="161"/>
      <c r="F71" s="178">
        <f>+F72+F74</f>
        <v>0</v>
      </c>
      <c r="G71" s="178">
        <v>0</v>
      </c>
      <c r="H71" s="178">
        <v>0</v>
      </c>
      <c r="I71" s="169"/>
      <c r="J71" s="169"/>
      <c r="K71" s="169"/>
      <c r="L71" s="169"/>
      <c r="M71" s="169"/>
      <c r="N71" s="169"/>
      <c r="O71" s="169"/>
    </row>
    <row r="72" spans="1:15" x14ac:dyDescent="0.2">
      <c r="A72" s="179" t="s">
        <v>339</v>
      </c>
      <c r="B72" s="180" t="s">
        <v>340</v>
      </c>
      <c r="C72" s="178">
        <f>+C73</f>
        <v>0</v>
      </c>
      <c r="D72" s="176"/>
      <c r="E72" s="176"/>
      <c r="F72" s="178">
        <f>+F73</f>
        <v>0</v>
      </c>
      <c r="G72" s="178">
        <v>0</v>
      </c>
      <c r="H72" s="178"/>
      <c r="I72" s="169"/>
      <c r="J72" s="169"/>
      <c r="K72" s="169"/>
      <c r="L72" s="169"/>
      <c r="M72" s="169"/>
      <c r="N72" s="169"/>
      <c r="O72" s="169"/>
    </row>
    <row r="73" spans="1:15" x14ac:dyDescent="0.2">
      <c r="A73" s="53" t="s">
        <v>341</v>
      </c>
      <c r="B73" s="51" t="s">
        <v>342</v>
      </c>
      <c r="C73" s="47"/>
      <c r="D73" s="176"/>
      <c r="E73" s="176"/>
      <c r="F73" s="47"/>
      <c r="G73" s="178">
        <v>0</v>
      </c>
      <c r="H73" s="178"/>
      <c r="I73" s="50"/>
      <c r="J73" s="50"/>
      <c r="K73" s="50"/>
      <c r="L73" s="50"/>
      <c r="M73" s="50"/>
      <c r="N73" s="50"/>
      <c r="O73" s="50"/>
    </row>
    <row r="74" spans="1:15" x14ac:dyDescent="0.2">
      <c r="A74" s="179" t="s">
        <v>343</v>
      </c>
      <c r="B74" s="180" t="s">
        <v>344</v>
      </c>
      <c r="C74" s="178">
        <f>+C75</f>
        <v>0</v>
      </c>
      <c r="D74" s="176"/>
      <c r="E74" s="176"/>
      <c r="F74" s="178">
        <f>+F75</f>
        <v>0</v>
      </c>
      <c r="G74" s="178">
        <v>0</v>
      </c>
      <c r="H74" s="178"/>
      <c r="I74" s="169"/>
      <c r="J74" s="169"/>
      <c r="K74" s="169"/>
      <c r="L74" s="169"/>
      <c r="M74" s="169"/>
      <c r="N74" s="169"/>
      <c r="O74" s="169"/>
    </row>
    <row r="75" spans="1:15" x14ac:dyDescent="0.2">
      <c r="A75" s="53" t="s">
        <v>345</v>
      </c>
      <c r="B75" s="51" t="s">
        <v>346</v>
      </c>
      <c r="C75" s="47"/>
      <c r="D75" s="176"/>
      <c r="E75" s="176"/>
      <c r="F75" s="47"/>
      <c r="G75" s="178">
        <v>0</v>
      </c>
      <c r="H75" s="178"/>
      <c r="I75" s="50"/>
      <c r="J75" s="50"/>
      <c r="K75" s="50"/>
      <c r="L75" s="50"/>
      <c r="M75" s="50"/>
      <c r="N75" s="50"/>
      <c r="O75" s="50"/>
    </row>
    <row r="76" spans="1:15" x14ac:dyDescent="0.2">
      <c r="A76" s="181" t="s">
        <v>347</v>
      </c>
      <c r="B76" s="182" t="s">
        <v>348</v>
      </c>
      <c r="C76" s="178">
        <f>+C77+C80+C84+C87</f>
        <v>0</v>
      </c>
      <c r="D76" s="48">
        <v>270</v>
      </c>
      <c r="E76" s="48"/>
      <c r="F76" s="178">
        <f>+F77+F80+F84+F87</f>
        <v>0</v>
      </c>
      <c r="G76" s="178">
        <v>0</v>
      </c>
      <c r="H76" s="178">
        <v>0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179" t="s">
        <v>349</v>
      </c>
      <c r="B77" s="180" t="s">
        <v>350</v>
      </c>
      <c r="C77" s="178">
        <f>+C78+C79</f>
        <v>0</v>
      </c>
      <c r="D77" s="176"/>
      <c r="E77" s="176"/>
      <c r="F77" s="178">
        <f>+F78+F79</f>
        <v>0</v>
      </c>
      <c r="G77" s="178">
        <v>0</v>
      </c>
      <c r="H77" s="178"/>
      <c r="I77" s="169"/>
      <c r="J77" s="169"/>
      <c r="K77" s="169"/>
      <c r="L77" s="169"/>
      <c r="M77" s="169"/>
      <c r="N77" s="169"/>
      <c r="O77" s="169"/>
    </row>
    <row r="78" spans="1:15" x14ac:dyDescent="0.2">
      <c r="A78" s="53" t="s">
        <v>351</v>
      </c>
      <c r="B78" s="51" t="s">
        <v>352</v>
      </c>
      <c r="C78" s="47"/>
      <c r="D78" s="176"/>
      <c r="E78" s="176"/>
      <c r="F78" s="47"/>
      <c r="G78" s="178">
        <v>0</v>
      </c>
      <c r="H78" s="178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353</v>
      </c>
      <c r="B79" s="51" t="s">
        <v>237</v>
      </c>
      <c r="C79" s="47"/>
      <c r="D79" s="176"/>
      <c r="E79" s="176"/>
      <c r="F79" s="47"/>
      <c r="G79" s="178">
        <v>0</v>
      </c>
      <c r="H79" s="178"/>
      <c r="I79" s="50"/>
      <c r="J79" s="50"/>
      <c r="K79" s="50"/>
      <c r="L79" s="50"/>
      <c r="M79" s="50"/>
      <c r="N79" s="50"/>
      <c r="O79" s="50"/>
    </row>
    <row r="80" spans="1:15" x14ac:dyDescent="0.2">
      <c r="A80" s="179" t="s">
        <v>354</v>
      </c>
      <c r="B80" s="180" t="s">
        <v>355</v>
      </c>
      <c r="C80" s="178">
        <f>+C81+C82+C83</f>
        <v>0</v>
      </c>
      <c r="D80" s="176"/>
      <c r="E80" s="176"/>
      <c r="F80" s="178">
        <f>+F81+F82+F83</f>
        <v>0</v>
      </c>
      <c r="G80" s="178">
        <v>0</v>
      </c>
      <c r="H80" s="178"/>
      <c r="I80" s="169"/>
      <c r="J80" s="169"/>
      <c r="K80" s="169"/>
      <c r="L80" s="169"/>
      <c r="M80" s="169"/>
      <c r="N80" s="169"/>
      <c r="O80" s="169"/>
    </row>
    <row r="81" spans="1:15" x14ac:dyDescent="0.2">
      <c r="A81" s="53" t="s">
        <v>356</v>
      </c>
      <c r="B81" s="51" t="s">
        <v>241</v>
      </c>
      <c r="C81" s="47"/>
      <c r="D81" s="176"/>
      <c r="E81" s="176"/>
      <c r="F81" s="47"/>
      <c r="G81" s="178">
        <v>0</v>
      </c>
      <c r="H81" s="178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357</v>
      </c>
      <c r="B82" s="51" t="s">
        <v>358</v>
      </c>
      <c r="C82" s="47"/>
      <c r="D82" s="176"/>
      <c r="E82" s="176"/>
      <c r="F82" s="47"/>
      <c r="G82" s="178">
        <v>0</v>
      </c>
      <c r="H82" s="178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359</v>
      </c>
      <c r="B83" s="51" t="s">
        <v>360</v>
      </c>
      <c r="C83" s="47"/>
      <c r="D83" s="176"/>
      <c r="E83" s="176"/>
      <c r="F83" s="47"/>
      <c r="G83" s="178">
        <v>0</v>
      </c>
      <c r="H83" s="178"/>
      <c r="I83" s="50"/>
      <c r="J83" s="50"/>
      <c r="K83" s="50"/>
      <c r="L83" s="50"/>
      <c r="M83" s="50"/>
      <c r="N83" s="50"/>
      <c r="O83" s="50"/>
    </row>
    <row r="84" spans="1:15" x14ac:dyDescent="0.2">
      <c r="A84" s="179" t="s">
        <v>361</v>
      </c>
      <c r="B84" s="180" t="s">
        <v>362</v>
      </c>
      <c r="C84" s="178">
        <f>+C85+C86</f>
        <v>0</v>
      </c>
      <c r="D84" s="176"/>
      <c r="E84" s="176"/>
      <c r="F84" s="178">
        <f>+F85+F86</f>
        <v>0</v>
      </c>
      <c r="G84" s="178">
        <v>0</v>
      </c>
      <c r="H84" s="178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363</v>
      </c>
      <c r="B85" s="51" t="s">
        <v>364</v>
      </c>
      <c r="C85" s="47"/>
      <c r="D85" s="176"/>
      <c r="E85" s="176"/>
      <c r="F85" s="47"/>
      <c r="G85" s="178">
        <v>0</v>
      </c>
      <c r="H85" s="178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365</v>
      </c>
      <c r="B86" s="51" t="s">
        <v>366</v>
      </c>
      <c r="C86" s="47"/>
      <c r="D86" s="176"/>
      <c r="E86" s="176"/>
      <c r="F86" s="47"/>
      <c r="G86" s="178">
        <v>0</v>
      </c>
      <c r="H86" s="178"/>
      <c r="I86" s="50"/>
      <c r="J86" s="50"/>
      <c r="K86" s="50"/>
      <c r="L86" s="50"/>
      <c r="M86" s="50"/>
      <c r="N86" s="50"/>
      <c r="O86" s="50"/>
    </row>
    <row r="87" spans="1:15" x14ac:dyDescent="0.2">
      <c r="A87" s="179" t="s">
        <v>367</v>
      </c>
      <c r="B87" s="180" t="s">
        <v>368</v>
      </c>
      <c r="C87" s="178">
        <f>+C88</f>
        <v>0</v>
      </c>
      <c r="D87" s="176"/>
      <c r="E87" s="176"/>
      <c r="F87" s="178">
        <f>+F88</f>
        <v>0</v>
      </c>
      <c r="G87" s="178">
        <v>0</v>
      </c>
      <c r="H87" s="178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369</v>
      </c>
      <c r="B88" s="51" t="s">
        <v>370</v>
      </c>
      <c r="C88" s="47"/>
      <c r="D88" s="176"/>
      <c r="E88" s="176"/>
      <c r="F88" s="47"/>
      <c r="G88" s="178">
        <v>0</v>
      </c>
      <c r="H88" s="178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3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G15" sqref="G15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272" t="s">
        <v>0</v>
      </c>
      <c r="B1" s="272"/>
      <c r="C1" s="272"/>
      <c r="D1" s="272"/>
      <c r="E1" s="272"/>
      <c r="F1" s="272"/>
      <c r="G1" s="272"/>
      <c r="H1" s="272"/>
      <c r="I1" s="38"/>
      <c r="J1" s="38"/>
      <c r="K1" s="38"/>
      <c r="L1" s="164"/>
      <c r="M1" s="164"/>
      <c r="N1" s="164"/>
      <c r="O1" s="164"/>
    </row>
    <row r="2" spans="1:15" ht="18" hidden="1" x14ac:dyDescent="0.2">
      <c r="A2" s="167"/>
      <c r="B2" s="167"/>
      <c r="C2" s="167"/>
      <c r="D2" s="167"/>
      <c r="E2" s="167"/>
      <c r="F2" s="167"/>
      <c r="G2" s="167"/>
      <c r="H2" s="177"/>
      <c r="I2" s="168"/>
      <c r="J2" s="168"/>
      <c r="K2" s="168"/>
      <c r="L2" s="164"/>
      <c r="M2" s="164"/>
      <c r="N2" s="164"/>
      <c r="O2" s="164"/>
    </row>
    <row r="3" spans="1:15" ht="15.75" hidden="1" customHeight="1" x14ac:dyDescent="0.2">
      <c r="A3" s="272" t="s">
        <v>22</v>
      </c>
      <c r="B3" s="272"/>
      <c r="C3" s="272"/>
      <c r="D3" s="272"/>
      <c r="E3" s="272"/>
      <c r="F3" s="272"/>
      <c r="G3" s="272"/>
      <c r="H3" s="272"/>
      <c r="I3" s="38"/>
      <c r="J3" s="38"/>
      <c r="K3" s="38"/>
      <c r="L3" s="164"/>
      <c r="M3" s="164"/>
      <c r="N3" s="164"/>
      <c r="O3" s="164"/>
    </row>
    <row r="4" spans="1:15" ht="18" hidden="1" x14ac:dyDescent="0.2">
      <c r="A4" s="167"/>
      <c r="B4" s="167"/>
      <c r="C4" s="167"/>
      <c r="D4" s="167"/>
      <c r="E4" s="167"/>
      <c r="F4" s="167"/>
      <c r="G4" s="167"/>
      <c r="H4" s="177"/>
      <c r="I4" s="168"/>
      <c r="J4" s="168"/>
      <c r="K4" s="168"/>
      <c r="L4" s="164"/>
      <c r="M4" s="164"/>
      <c r="N4" s="164"/>
      <c r="O4" s="164"/>
    </row>
    <row r="5" spans="1:15" ht="15.75" hidden="1" customHeight="1" x14ac:dyDescent="0.2">
      <c r="A5" s="272" t="s">
        <v>23</v>
      </c>
      <c r="B5" s="272"/>
      <c r="C5" s="272"/>
      <c r="D5" s="272"/>
      <c r="E5" s="272"/>
      <c r="F5" s="272"/>
      <c r="G5" s="272"/>
      <c r="H5" s="272"/>
      <c r="I5" s="38"/>
      <c r="J5" s="38"/>
      <c r="K5" s="38"/>
      <c r="L5" s="164"/>
      <c r="M5" s="164"/>
      <c r="N5" s="164"/>
      <c r="O5" s="164"/>
    </row>
    <row r="6" spans="1:15" ht="18" hidden="1" x14ac:dyDescent="0.2">
      <c r="A6" s="61"/>
      <c r="B6" s="61"/>
      <c r="C6" s="61"/>
      <c r="D6" s="61"/>
      <c r="E6" s="61"/>
      <c r="F6" s="61"/>
      <c r="G6" s="61"/>
      <c r="H6" s="177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271" t="s">
        <v>3</v>
      </c>
      <c r="B7" s="271"/>
      <c r="C7" s="162" t="s">
        <v>556</v>
      </c>
      <c r="D7" s="162" t="s">
        <v>560</v>
      </c>
      <c r="E7" s="162" t="s">
        <v>561</v>
      </c>
      <c r="F7" s="162" t="s">
        <v>562</v>
      </c>
      <c r="G7" s="70" t="s">
        <v>259</v>
      </c>
      <c r="H7" s="162" t="s">
        <v>565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270">
        <v>1</v>
      </c>
      <c r="B8" s="270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63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199"/>
      <c r="B9" s="200" t="s">
        <v>79</v>
      </c>
      <c r="C9" s="192">
        <f>+C10+C113</f>
        <v>4284564.0900000008</v>
      </c>
      <c r="D9" s="192">
        <f>+D10+D113</f>
        <v>9233110</v>
      </c>
      <c r="E9" s="192">
        <f>+E10+E113</f>
        <v>0</v>
      </c>
      <c r="F9" s="192">
        <f>+F10+F113</f>
        <v>4687668.0299999993</v>
      </c>
      <c r="G9" s="192">
        <f t="shared" ref="G9:G72" si="0">+F9/C9*100</f>
        <v>109.40828358574042</v>
      </c>
      <c r="H9" s="192">
        <f>+F9/D9*100</f>
        <v>50.770195849502485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193" t="s">
        <v>80</v>
      </c>
      <c r="B10" s="194" t="s">
        <v>81</v>
      </c>
      <c r="C10" s="195">
        <f>+C11++C23+C56+C65+C73+C90+C98</f>
        <v>4103884.6000000006</v>
      </c>
      <c r="D10" s="196">
        <f>+D11++D23+D56+D65+D73+D90+D98</f>
        <v>8278964</v>
      </c>
      <c r="E10" s="196">
        <f>+E11++E23+E56+E65+E73+E90+E98</f>
        <v>0</v>
      </c>
      <c r="F10" s="195">
        <f>+F11++F23+F56+F65+F73+F90+F98</f>
        <v>4371404.3199999994</v>
      </c>
      <c r="G10" s="195">
        <f>+F10/C10*100</f>
        <v>106.51869499449373</v>
      </c>
      <c r="H10" s="195">
        <f>+F10/D10*100</f>
        <v>52.801344709313859</v>
      </c>
      <c r="I10" s="166"/>
      <c r="J10" s="166"/>
      <c r="K10" s="166"/>
      <c r="L10" s="166"/>
      <c r="M10" s="166"/>
      <c r="N10" s="166"/>
      <c r="O10" s="166"/>
    </row>
    <row r="11" spans="1:15" x14ac:dyDescent="0.2">
      <c r="A11" s="181" t="s">
        <v>82</v>
      </c>
      <c r="B11" s="182" t="s">
        <v>83</v>
      </c>
      <c r="C11" s="178">
        <f>+C12+C17+C19</f>
        <v>3329113.4800000004</v>
      </c>
      <c r="D11" s="161">
        <v>6940288</v>
      </c>
      <c r="E11" s="161"/>
      <c r="F11" s="178">
        <f>+F12+F17+F19</f>
        <v>3532437.63</v>
      </c>
      <c r="G11" s="178">
        <f t="shared" si="0"/>
        <v>106.10745627091087</v>
      </c>
      <c r="H11" s="178">
        <f>+F11/D11*100</f>
        <v>50.897565490077646</v>
      </c>
      <c r="I11" s="169"/>
      <c r="J11" s="169"/>
      <c r="K11" s="169"/>
      <c r="L11" s="169"/>
      <c r="M11" s="169"/>
      <c r="N11" s="169"/>
      <c r="O11" s="169"/>
    </row>
    <row r="12" spans="1:15" x14ac:dyDescent="0.2">
      <c r="A12" s="179" t="s">
        <v>84</v>
      </c>
      <c r="B12" s="180" t="s">
        <v>85</v>
      </c>
      <c r="C12" s="178">
        <f>SUM(C13:C16)</f>
        <v>2742387.87</v>
      </c>
      <c r="D12" s="176"/>
      <c r="E12" s="176"/>
      <c r="F12" s="178">
        <f>SUM(F13:F16)</f>
        <v>2905519.51</v>
      </c>
      <c r="G12" s="178">
        <f t="shared" si="0"/>
        <v>105.94852543597342</v>
      </c>
      <c r="H12" s="178"/>
      <c r="I12" s="169"/>
      <c r="J12" s="169"/>
      <c r="K12" s="169"/>
      <c r="L12" s="169"/>
      <c r="M12" s="169"/>
      <c r="N12" s="169"/>
      <c r="O12" s="169"/>
    </row>
    <row r="13" spans="1:15" x14ac:dyDescent="0.2">
      <c r="A13" s="69" t="s">
        <v>86</v>
      </c>
      <c r="B13" s="67" t="s">
        <v>87</v>
      </c>
      <c r="C13" s="64">
        <v>2741076.25</v>
      </c>
      <c r="D13" s="175"/>
      <c r="E13" s="175"/>
      <c r="F13" s="174">
        <v>2904166.28</v>
      </c>
      <c r="G13" s="174">
        <f t="shared" si="0"/>
        <v>105.94985382110403</v>
      </c>
      <c r="H13" s="178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371</v>
      </c>
      <c r="B14" s="67" t="s">
        <v>372</v>
      </c>
      <c r="C14" s="64">
        <v>0</v>
      </c>
      <c r="D14" s="175"/>
      <c r="E14" s="175"/>
      <c r="F14" s="174"/>
      <c r="G14" s="174">
        <v>0</v>
      </c>
      <c r="H14" s="178"/>
      <c r="I14" s="65"/>
      <c r="J14" s="65"/>
      <c r="K14" s="65"/>
      <c r="L14" s="65"/>
      <c r="M14" s="66"/>
      <c r="N14" s="66"/>
      <c r="O14" s="66"/>
    </row>
    <row r="15" spans="1:15" x14ac:dyDescent="0.2">
      <c r="A15" s="69" t="s">
        <v>88</v>
      </c>
      <c r="B15" s="67" t="s">
        <v>89</v>
      </c>
      <c r="C15" s="64">
        <v>0</v>
      </c>
      <c r="D15" s="175"/>
      <c r="E15" s="175"/>
      <c r="F15" s="174"/>
      <c r="G15" s="174">
        <v>0</v>
      </c>
      <c r="H15" s="178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373</v>
      </c>
      <c r="B16" s="67" t="s">
        <v>374</v>
      </c>
      <c r="C16" s="64">
        <v>1311.62</v>
      </c>
      <c r="D16" s="175"/>
      <c r="E16" s="175"/>
      <c r="F16" s="174">
        <v>1353.23</v>
      </c>
      <c r="G16" s="174">
        <f t="shared" si="0"/>
        <v>103.17241274149526</v>
      </c>
      <c r="H16" s="178"/>
      <c r="I16" s="65"/>
      <c r="J16" s="65"/>
      <c r="K16" s="65"/>
      <c r="L16" s="65"/>
      <c r="M16" s="66"/>
      <c r="N16" s="66"/>
      <c r="O16" s="66"/>
    </row>
    <row r="17" spans="1:15" x14ac:dyDescent="0.2">
      <c r="A17" s="179" t="s">
        <v>90</v>
      </c>
      <c r="B17" s="180" t="s">
        <v>91</v>
      </c>
      <c r="C17" s="178">
        <f>+C18</f>
        <v>137882.07999999999</v>
      </c>
      <c r="D17" s="176"/>
      <c r="E17" s="176"/>
      <c r="F17" s="178">
        <f>+F18</f>
        <v>157258.59</v>
      </c>
      <c r="G17" s="178">
        <f t="shared" si="0"/>
        <v>114.05295742564951</v>
      </c>
      <c r="H17" s="178"/>
      <c r="I17" s="169"/>
      <c r="J17" s="169"/>
      <c r="K17" s="169"/>
      <c r="L17" s="169"/>
      <c r="M17" s="169"/>
      <c r="N17" s="169"/>
      <c r="O17" s="169"/>
    </row>
    <row r="18" spans="1:15" x14ac:dyDescent="0.2">
      <c r="A18" s="69" t="s">
        <v>92</v>
      </c>
      <c r="B18" s="67" t="s">
        <v>91</v>
      </c>
      <c r="C18" s="64">
        <v>137882.07999999999</v>
      </c>
      <c r="D18" s="175"/>
      <c r="E18" s="175"/>
      <c r="F18" s="174">
        <v>157258.59</v>
      </c>
      <c r="G18" s="174">
        <f t="shared" si="0"/>
        <v>114.05295742564951</v>
      </c>
      <c r="H18" s="178"/>
      <c r="I18" s="65"/>
      <c r="J18" s="65"/>
      <c r="K18" s="65"/>
      <c r="L18" s="65"/>
      <c r="M18" s="66"/>
      <c r="N18" s="66"/>
      <c r="O18" s="66"/>
    </row>
    <row r="19" spans="1:15" x14ac:dyDescent="0.2">
      <c r="A19" s="179" t="s">
        <v>93</v>
      </c>
      <c r="B19" s="180" t="s">
        <v>94</v>
      </c>
      <c r="C19" s="178">
        <f>SUM(C20:C22)</f>
        <v>448843.53</v>
      </c>
      <c r="D19" s="176"/>
      <c r="E19" s="176"/>
      <c r="F19" s="178">
        <f>SUM(F20:F22)</f>
        <v>469659.53</v>
      </c>
      <c r="G19" s="178">
        <f t="shared" si="0"/>
        <v>104.63769634821294</v>
      </c>
      <c r="H19" s="178"/>
      <c r="I19" s="169"/>
      <c r="J19" s="169"/>
      <c r="K19" s="169"/>
      <c r="L19" s="169"/>
      <c r="M19" s="169"/>
      <c r="N19" s="169"/>
      <c r="O19" s="169"/>
    </row>
    <row r="20" spans="1:15" x14ac:dyDescent="0.2">
      <c r="A20" s="69" t="s">
        <v>375</v>
      </c>
      <c r="B20" s="67" t="s">
        <v>376</v>
      </c>
      <c r="C20" s="64">
        <v>0</v>
      </c>
      <c r="D20" s="175"/>
      <c r="E20" s="175"/>
      <c r="F20" s="174"/>
      <c r="G20" s="174">
        <v>0</v>
      </c>
      <c r="H20" s="178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95</v>
      </c>
      <c r="B21" s="67" t="s">
        <v>96</v>
      </c>
      <c r="C21" s="64">
        <v>448843.53</v>
      </c>
      <c r="D21" s="175"/>
      <c r="E21" s="175"/>
      <c r="F21" s="174">
        <v>469659.53</v>
      </c>
      <c r="G21" s="174">
        <f t="shared" si="0"/>
        <v>104.63769634821294</v>
      </c>
      <c r="H21" s="178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377</v>
      </c>
      <c r="B22" s="67" t="s">
        <v>378</v>
      </c>
      <c r="C22" s="64">
        <v>0</v>
      </c>
      <c r="D22" s="175"/>
      <c r="E22" s="175"/>
      <c r="F22" s="174"/>
      <c r="G22" s="174">
        <v>0</v>
      </c>
      <c r="H22" s="178"/>
      <c r="I22" s="65"/>
      <c r="J22" s="65"/>
      <c r="K22" s="65"/>
      <c r="L22" s="65"/>
      <c r="M22" s="66"/>
      <c r="N22" s="66"/>
      <c r="O22" s="66"/>
    </row>
    <row r="23" spans="1:15" x14ac:dyDescent="0.2">
      <c r="A23" s="181" t="s">
        <v>97</v>
      </c>
      <c r="B23" s="182" t="s">
        <v>98</v>
      </c>
      <c r="C23" s="178">
        <f>+C24+C29+C36+C46+C48</f>
        <v>736974.69</v>
      </c>
      <c r="D23" s="161">
        <v>1318126</v>
      </c>
      <c r="E23" s="161"/>
      <c r="F23" s="178">
        <f>+F24+F29+F36+F46+F48</f>
        <v>798407.15999999992</v>
      </c>
      <c r="G23" s="178">
        <f t="shared" si="0"/>
        <v>108.33576387813264</v>
      </c>
      <c r="H23" s="178">
        <f>+F23/D23*100</f>
        <v>60.571383919291478</v>
      </c>
      <c r="I23" s="169"/>
      <c r="J23" s="169"/>
      <c r="K23" s="169"/>
      <c r="L23" s="169"/>
      <c r="M23" s="169"/>
      <c r="N23" s="169"/>
      <c r="O23" s="169"/>
    </row>
    <row r="24" spans="1:15" x14ac:dyDescent="0.2">
      <c r="A24" s="179" t="s">
        <v>99</v>
      </c>
      <c r="B24" s="180" t="s">
        <v>100</v>
      </c>
      <c r="C24" s="178">
        <f>SUM(C25:C28)</f>
        <v>169259.27</v>
      </c>
      <c r="D24" s="176"/>
      <c r="E24" s="176"/>
      <c r="F24" s="178">
        <f>SUM(F25:F28)</f>
        <v>219120.51</v>
      </c>
      <c r="G24" s="178">
        <f t="shared" si="0"/>
        <v>129.45849878709748</v>
      </c>
      <c r="H24" s="178"/>
      <c r="I24" s="169"/>
      <c r="J24" s="169"/>
      <c r="K24" s="169"/>
      <c r="L24" s="169"/>
      <c r="M24" s="169"/>
      <c r="N24" s="169"/>
      <c r="O24" s="169"/>
    </row>
    <row r="25" spans="1:15" x14ac:dyDescent="0.2">
      <c r="A25" s="69" t="s">
        <v>101</v>
      </c>
      <c r="B25" s="67" t="s">
        <v>102</v>
      </c>
      <c r="C25" s="64">
        <v>91815.99</v>
      </c>
      <c r="D25" s="175"/>
      <c r="E25" s="175"/>
      <c r="F25" s="174">
        <v>123960.97</v>
      </c>
      <c r="G25" s="174">
        <f t="shared" si="0"/>
        <v>135.01021989742745</v>
      </c>
      <c r="H25" s="178"/>
      <c r="I25" s="65"/>
      <c r="J25" s="65"/>
      <c r="K25" s="65"/>
      <c r="L25" s="65"/>
      <c r="M25" s="66"/>
      <c r="N25" s="66"/>
      <c r="O25" s="66"/>
    </row>
    <row r="26" spans="1:15" x14ac:dyDescent="0.2">
      <c r="A26" s="69" t="s">
        <v>103</v>
      </c>
      <c r="B26" s="67" t="s">
        <v>104</v>
      </c>
      <c r="C26" s="64">
        <v>50406.75</v>
      </c>
      <c r="D26" s="175"/>
      <c r="E26" s="175"/>
      <c r="F26" s="174">
        <v>55227.040000000001</v>
      </c>
      <c r="G26" s="174">
        <f t="shared" si="0"/>
        <v>109.56278672995184</v>
      </c>
      <c r="H26" s="178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105</v>
      </c>
      <c r="B27" s="67" t="s">
        <v>106</v>
      </c>
      <c r="C27" s="64">
        <v>27036.53</v>
      </c>
      <c r="D27" s="175"/>
      <c r="E27" s="175"/>
      <c r="F27" s="174">
        <v>39932.5</v>
      </c>
      <c r="G27" s="174">
        <f t="shared" si="0"/>
        <v>147.69831779448029</v>
      </c>
      <c r="H27" s="178"/>
      <c r="I27" s="66"/>
      <c r="J27" s="66"/>
      <c r="K27" s="66"/>
      <c r="L27" s="66"/>
      <c r="M27" s="66"/>
      <c r="N27" s="66"/>
      <c r="O27" s="66"/>
    </row>
    <row r="28" spans="1:15" x14ac:dyDescent="0.2">
      <c r="A28" s="69" t="s">
        <v>107</v>
      </c>
      <c r="B28" s="67" t="s">
        <v>108</v>
      </c>
      <c r="C28" s="64">
        <v>0</v>
      </c>
      <c r="D28" s="175"/>
      <c r="E28" s="175"/>
      <c r="F28" s="174"/>
      <c r="G28" s="174">
        <v>0</v>
      </c>
      <c r="H28" s="178"/>
      <c r="I28" s="66"/>
      <c r="J28" s="66"/>
      <c r="K28" s="66"/>
      <c r="L28" s="66"/>
      <c r="M28" s="66"/>
      <c r="N28" s="66"/>
      <c r="O28" s="66"/>
    </row>
    <row r="29" spans="1:15" x14ac:dyDescent="0.2">
      <c r="A29" s="179" t="s">
        <v>109</v>
      </c>
      <c r="B29" s="180" t="s">
        <v>110</v>
      </c>
      <c r="C29" s="178">
        <f>SUM(C30:C35)</f>
        <v>124330.31</v>
      </c>
      <c r="D29" s="176"/>
      <c r="E29" s="176"/>
      <c r="F29" s="178">
        <f>SUM(F30:F35)</f>
        <v>131486.13999999998</v>
      </c>
      <c r="G29" s="178">
        <f t="shared" si="0"/>
        <v>105.75549920208513</v>
      </c>
      <c r="H29" s="178"/>
      <c r="I29" s="169"/>
      <c r="J29" s="169"/>
      <c r="K29" s="169"/>
      <c r="L29" s="169"/>
      <c r="M29" s="169"/>
      <c r="N29" s="169"/>
      <c r="O29" s="169"/>
    </row>
    <row r="30" spans="1:15" x14ac:dyDescent="0.2">
      <c r="A30" s="69" t="s">
        <v>111</v>
      </c>
      <c r="B30" s="67" t="s">
        <v>112</v>
      </c>
      <c r="C30" s="64">
        <v>32785.300000000003</v>
      </c>
      <c r="D30" s="175"/>
      <c r="E30" s="175"/>
      <c r="F30" s="174">
        <v>38958.639999999999</v>
      </c>
      <c r="G30" s="174">
        <f t="shared" si="0"/>
        <v>118.8295974110348</v>
      </c>
      <c r="H30" s="178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379</v>
      </c>
      <c r="B31" s="67" t="s">
        <v>380</v>
      </c>
      <c r="C31" s="64">
        <v>0</v>
      </c>
      <c r="D31" s="175"/>
      <c r="E31" s="175"/>
      <c r="F31" s="174">
        <v>53.68</v>
      </c>
      <c r="G31" s="174">
        <v>0</v>
      </c>
      <c r="H31" s="178"/>
      <c r="I31" s="66"/>
      <c r="J31" s="66"/>
      <c r="K31" s="66"/>
      <c r="L31" s="66"/>
      <c r="M31" s="66"/>
      <c r="N31" s="66"/>
      <c r="O31" s="66"/>
    </row>
    <row r="32" spans="1:15" x14ac:dyDescent="0.2">
      <c r="A32" s="69" t="s">
        <v>113</v>
      </c>
      <c r="B32" s="67" t="s">
        <v>114</v>
      </c>
      <c r="C32" s="64">
        <v>63418.52</v>
      </c>
      <c r="D32" s="175"/>
      <c r="E32" s="175"/>
      <c r="F32" s="174">
        <v>71136.429999999993</v>
      </c>
      <c r="G32" s="174">
        <f t="shared" si="0"/>
        <v>112.16980465643158</v>
      </c>
      <c r="H32" s="178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115</v>
      </c>
      <c r="B33" s="67" t="s">
        <v>116</v>
      </c>
      <c r="C33" s="64">
        <v>25124.37</v>
      </c>
      <c r="D33" s="175"/>
      <c r="E33" s="175"/>
      <c r="F33" s="174">
        <v>12181.36</v>
      </c>
      <c r="G33" s="174">
        <f t="shared" si="0"/>
        <v>48.484240599863803</v>
      </c>
      <c r="H33" s="178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117</v>
      </c>
      <c r="B34" s="67" t="s">
        <v>118</v>
      </c>
      <c r="C34" s="64">
        <v>112.7</v>
      </c>
      <c r="D34" s="175"/>
      <c r="E34" s="175"/>
      <c r="F34" s="174">
        <v>676.54</v>
      </c>
      <c r="G34" s="174">
        <f t="shared" si="0"/>
        <v>600.30168589174798</v>
      </c>
      <c r="H34" s="178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119</v>
      </c>
      <c r="B35" s="67" t="s">
        <v>120</v>
      </c>
      <c r="C35" s="64">
        <v>2889.42</v>
      </c>
      <c r="D35" s="175"/>
      <c r="E35" s="175"/>
      <c r="F35" s="174">
        <v>8479.49</v>
      </c>
      <c r="G35" s="174">
        <f t="shared" si="0"/>
        <v>293.46685493974564</v>
      </c>
      <c r="H35" s="178"/>
      <c r="I35" s="66"/>
      <c r="J35" s="66"/>
      <c r="K35" s="66"/>
      <c r="L35" s="66"/>
      <c r="M35" s="66"/>
      <c r="N35" s="66"/>
      <c r="O35" s="66"/>
    </row>
    <row r="36" spans="1:15" x14ac:dyDescent="0.2">
      <c r="A36" s="179" t="s">
        <v>121</v>
      </c>
      <c r="B36" s="180" t="s">
        <v>122</v>
      </c>
      <c r="C36" s="178">
        <f>SUM(C37:C45)</f>
        <v>394546.85000000003</v>
      </c>
      <c r="D36" s="176"/>
      <c r="E36" s="176"/>
      <c r="F36" s="178">
        <f>SUM(F37:F45)</f>
        <v>395478.02999999997</v>
      </c>
      <c r="G36" s="178">
        <f t="shared" si="0"/>
        <v>100.23601252931051</v>
      </c>
      <c r="H36" s="178"/>
      <c r="I36" s="169"/>
      <c r="J36" s="169"/>
      <c r="K36" s="169"/>
      <c r="L36" s="169"/>
      <c r="M36" s="169"/>
      <c r="N36" s="169"/>
      <c r="O36" s="169"/>
    </row>
    <row r="37" spans="1:15" x14ac:dyDescent="0.2">
      <c r="A37" s="69" t="s">
        <v>123</v>
      </c>
      <c r="B37" s="67" t="s">
        <v>124</v>
      </c>
      <c r="C37" s="64">
        <v>28143.31</v>
      </c>
      <c r="D37" s="175"/>
      <c r="E37" s="175"/>
      <c r="F37" s="174">
        <v>25237.06</v>
      </c>
      <c r="G37" s="174">
        <f t="shared" si="0"/>
        <v>89.673389519569653</v>
      </c>
      <c r="H37" s="178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125</v>
      </c>
      <c r="B38" s="67" t="s">
        <v>126</v>
      </c>
      <c r="C38" s="64">
        <v>22136.9</v>
      </c>
      <c r="D38" s="175"/>
      <c r="E38" s="175"/>
      <c r="F38" s="174">
        <v>13093.21</v>
      </c>
      <c r="G38" s="174">
        <f t="shared" si="0"/>
        <v>59.146538133162274</v>
      </c>
      <c r="H38" s="178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127</v>
      </c>
      <c r="B39" s="67" t="s">
        <v>128</v>
      </c>
      <c r="C39" s="64">
        <v>28011.98</v>
      </c>
      <c r="D39" s="175"/>
      <c r="E39" s="175"/>
      <c r="F39" s="174">
        <v>20678.55</v>
      </c>
      <c r="G39" s="174">
        <f t="shared" si="0"/>
        <v>73.82037970896738</v>
      </c>
      <c r="H39" s="178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129</v>
      </c>
      <c r="B40" s="67" t="s">
        <v>130</v>
      </c>
      <c r="C40" s="64">
        <v>14050.99</v>
      </c>
      <c r="D40" s="175"/>
      <c r="E40" s="175"/>
      <c r="F40" s="174">
        <v>20738.22</v>
      </c>
      <c r="G40" s="174">
        <f t="shared" si="0"/>
        <v>147.59258956130495</v>
      </c>
      <c r="H40" s="178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131</v>
      </c>
      <c r="B41" s="67" t="s">
        <v>132</v>
      </c>
      <c r="C41" s="64">
        <v>24309.84</v>
      </c>
      <c r="D41" s="175"/>
      <c r="E41" s="175"/>
      <c r="F41" s="174">
        <v>58864.26</v>
      </c>
      <c r="G41" s="174">
        <f t="shared" si="0"/>
        <v>242.14170064467723</v>
      </c>
      <c r="H41" s="178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133</v>
      </c>
      <c r="B42" s="67" t="s">
        <v>134</v>
      </c>
      <c r="C42" s="64">
        <v>6145</v>
      </c>
      <c r="D42" s="175"/>
      <c r="E42" s="175"/>
      <c r="F42" s="174">
        <v>9523.9599999999991</v>
      </c>
      <c r="G42" s="174">
        <f t="shared" si="0"/>
        <v>154.98714401952807</v>
      </c>
      <c r="H42" s="178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135</v>
      </c>
      <c r="B43" s="67" t="s">
        <v>136</v>
      </c>
      <c r="C43" s="64">
        <v>197258.31</v>
      </c>
      <c r="D43" s="175"/>
      <c r="E43" s="175"/>
      <c r="F43" s="174">
        <v>196539.13</v>
      </c>
      <c r="G43" s="174">
        <f t="shared" si="0"/>
        <v>99.635412064515819</v>
      </c>
      <c r="H43" s="178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137</v>
      </c>
      <c r="B44" s="67" t="s">
        <v>138</v>
      </c>
      <c r="C44" s="64">
        <v>12777.76</v>
      </c>
      <c r="D44" s="175"/>
      <c r="E44" s="175"/>
      <c r="F44" s="174">
        <v>13883.47</v>
      </c>
      <c r="G44" s="174">
        <f t="shared" si="0"/>
        <v>108.65339464820126</v>
      </c>
      <c r="H44" s="178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139</v>
      </c>
      <c r="B45" s="67" t="s">
        <v>140</v>
      </c>
      <c r="C45" s="64">
        <v>61712.76</v>
      </c>
      <c r="D45" s="175"/>
      <c r="E45" s="175"/>
      <c r="F45" s="174">
        <v>36920.17</v>
      </c>
      <c r="G45" s="174">
        <f t="shared" si="0"/>
        <v>59.825828564465432</v>
      </c>
      <c r="H45" s="178"/>
      <c r="I45" s="66"/>
      <c r="J45" s="66"/>
      <c r="K45" s="66"/>
      <c r="L45" s="66"/>
      <c r="M45" s="66"/>
      <c r="N45" s="66"/>
      <c r="O45" s="66"/>
    </row>
    <row r="46" spans="1:15" x14ac:dyDescent="0.2">
      <c r="A46" s="179" t="s">
        <v>141</v>
      </c>
      <c r="B46" s="180" t="s">
        <v>142</v>
      </c>
      <c r="C46" s="178">
        <f>+C47</f>
        <v>10243.469999999999</v>
      </c>
      <c r="D46" s="176"/>
      <c r="E46" s="176"/>
      <c r="F46" s="178">
        <f>+F47</f>
        <v>10601.61</v>
      </c>
      <c r="G46" s="178">
        <f t="shared" si="0"/>
        <v>103.49627616422951</v>
      </c>
      <c r="H46" s="178"/>
      <c r="I46" s="169"/>
      <c r="J46" s="169"/>
      <c r="K46" s="169"/>
      <c r="L46" s="169"/>
      <c r="M46" s="169"/>
      <c r="N46" s="169"/>
      <c r="O46" s="169"/>
    </row>
    <row r="47" spans="1:15" x14ac:dyDescent="0.2">
      <c r="A47" s="69" t="s">
        <v>143</v>
      </c>
      <c r="B47" s="67" t="s">
        <v>142</v>
      </c>
      <c r="C47" s="64">
        <v>10243.469999999999</v>
      </c>
      <c r="D47" s="175"/>
      <c r="E47" s="175"/>
      <c r="F47" s="174">
        <v>10601.61</v>
      </c>
      <c r="G47" s="174">
        <f t="shared" si="0"/>
        <v>103.49627616422951</v>
      </c>
      <c r="H47" s="178"/>
      <c r="I47" s="66"/>
      <c r="J47" s="66"/>
      <c r="K47" s="66"/>
      <c r="L47" s="66"/>
      <c r="M47" s="66"/>
      <c r="N47" s="66"/>
      <c r="O47" s="66"/>
    </row>
    <row r="48" spans="1:15" x14ac:dyDescent="0.2">
      <c r="A48" s="179" t="s">
        <v>144</v>
      </c>
      <c r="B48" s="180" t="s">
        <v>145</v>
      </c>
      <c r="C48" s="178">
        <f>SUM(C49:C55)</f>
        <v>38594.79</v>
      </c>
      <c r="D48" s="176"/>
      <c r="E48" s="176"/>
      <c r="F48" s="178">
        <f>SUM(F49:F55)</f>
        <v>41720.870000000003</v>
      </c>
      <c r="G48" s="178">
        <f t="shared" si="0"/>
        <v>108.09974610562722</v>
      </c>
      <c r="H48" s="178"/>
      <c r="I48" s="169"/>
      <c r="J48" s="169"/>
      <c r="K48" s="169"/>
      <c r="L48" s="169"/>
      <c r="M48" s="169"/>
      <c r="N48" s="169"/>
      <c r="O48" s="169"/>
    </row>
    <row r="49" spans="1:15" ht="25.5" x14ac:dyDescent="0.2">
      <c r="A49" s="69" t="s">
        <v>146</v>
      </c>
      <c r="B49" s="67" t="s">
        <v>147</v>
      </c>
      <c r="C49" s="64"/>
      <c r="D49" s="175"/>
      <c r="E49" s="175"/>
      <c r="F49" s="174"/>
      <c r="G49" s="174" t="e">
        <f t="shared" si="0"/>
        <v>#DIV/0!</v>
      </c>
      <c r="H49" s="178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148</v>
      </c>
      <c r="B50" s="67" t="s">
        <v>149</v>
      </c>
      <c r="C50" s="64">
        <v>5352.11</v>
      </c>
      <c r="D50" s="175"/>
      <c r="E50" s="175"/>
      <c r="F50" s="174">
        <v>4796.6400000000003</v>
      </c>
      <c r="G50" s="174">
        <f t="shared" si="0"/>
        <v>89.621476389685569</v>
      </c>
      <c r="H50" s="178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150</v>
      </c>
      <c r="B51" s="67" t="s">
        <v>151</v>
      </c>
      <c r="C51" s="64">
        <v>16838.97</v>
      </c>
      <c r="D51" s="175"/>
      <c r="E51" s="175"/>
      <c r="F51" s="174">
        <v>24262.99</v>
      </c>
      <c r="G51" s="174">
        <f t="shared" si="0"/>
        <v>144.08832606744951</v>
      </c>
      <c r="H51" s="178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152</v>
      </c>
      <c r="B52" s="67" t="s">
        <v>153</v>
      </c>
      <c r="C52" s="64">
        <v>3774.23</v>
      </c>
      <c r="D52" s="175"/>
      <c r="E52" s="175"/>
      <c r="F52" s="174">
        <v>3515.12</v>
      </c>
      <c r="G52" s="174">
        <f t="shared" si="0"/>
        <v>93.134758613015094</v>
      </c>
      <c r="H52" s="178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154</v>
      </c>
      <c r="B53" s="67" t="s">
        <v>155</v>
      </c>
      <c r="C53" s="64">
        <v>6000.45</v>
      </c>
      <c r="D53" s="175"/>
      <c r="E53" s="175"/>
      <c r="F53" s="174">
        <v>6032.58</v>
      </c>
      <c r="G53" s="174">
        <f t="shared" si="0"/>
        <v>100.53545984051195</v>
      </c>
      <c r="H53" s="178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156</v>
      </c>
      <c r="B54" s="67" t="s">
        <v>157</v>
      </c>
      <c r="C54" s="64">
        <v>0</v>
      </c>
      <c r="D54" s="175"/>
      <c r="E54" s="175"/>
      <c r="F54" s="174"/>
      <c r="G54" s="174">
        <v>0</v>
      </c>
      <c r="H54" s="178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158</v>
      </c>
      <c r="B55" s="67" t="s">
        <v>145</v>
      </c>
      <c r="C55" s="64">
        <v>6629.03</v>
      </c>
      <c r="D55" s="175"/>
      <c r="E55" s="175"/>
      <c r="F55" s="174">
        <v>3113.54</v>
      </c>
      <c r="G55" s="174">
        <f t="shared" si="0"/>
        <v>46.968259307922878</v>
      </c>
      <c r="H55" s="178"/>
      <c r="I55" s="66"/>
      <c r="J55" s="66"/>
      <c r="K55" s="66"/>
      <c r="L55" s="66"/>
      <c r="M55" s="66"/>
      <c r="N55" s="66"/>
      <c r="O55" s="66"/>
    </row>
    <row r="56" spans="1:15" x14ac:dyDescent="0.2">
      <c r="A56" s="181" t="s">
        <v>159</v>
      </c>
      <c r="B56" s="182" t="s">
        <v>160</v>
      </c>
      <c r="C56" s="178">
        <f>+C57+C60</f>
        <v>3576.52</v>
      </c>
      <c r="D56" s="161">
        <v>10550</v>
      </c>
      <c r="E56" s="161"/>
      <c r="F56" s="178">
        <f>+F57+F60</f>
        <v>5466.5099999999993</v>
      </c>
      <c r="G56" s="178">
        <f t="shared" si="0"/>
        <v>152.84438504468028</v>
      </c>
      <c r="H56" s="178">
        <f>+F56/D56*100</f>
        <v>51.815260663507104</v>
      </c>
      <c r="I56" s="169"/>
      <c r="J56" s="169"/>
      <c r="K56" s="169"/>
      <c r="L56" s="169"/>
      <c r="M56" s="169"/>
      <c r="N56" s="169"/>
      <c r="O56" s="169"/>
    </row>
    <row r="57" spans="1:15" x14ac:dyDescent="0.2">
      <c r="A57" s="179" t="s">
        <v>381</v>
      </c>
      <c r="B57" s="180" t="s">
        <v>382</v>
      </c>
      <c r="C57" s="178">
        <f>+C58+C59</f>
        <v>0</v>
      </c>
      <c r="D57" s="176"/>
      <c r="E57" s="176"/>
      <c r="F57" s="178">
        <f>+F58+F59</f>
        <v>0</v>
      </c>
      <c r="G57" s="178">
        <v>0</v>
      </c>
      <c r="H57" s="178"/>
      <c r="I57" s="169"/>
      <c r="J57" s="169"/>
      <c r="K57" s="169"/>
      <c r="L57" s="169"/>
      <c r="M57" s="169"/>
      <c r="N57" s="169"/>
      <c r="O57" s="169"/>
    </row>
    <row r="58" spans="1:15" ht="25.5" x14ac:dyDescent="0.2">
      <c r="A58" s="69" t="s">
        <v>383</v>
      </c>
      <c r="B58" s="67" t="s">
        <v>384</v>
      </c>
      <c r="C58" s="64"/>
      <c r="D58" s="175"/>
      <c r="E58" s="175"/>
      <c r="F58" s="174"/>
      <c r="G58" s="174">
        <v>0</v>
      </c>
      <c r="H58" s="178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385</v>
      </c>
      <c r="B59" s="67" t="s">
        <v>386</v>
      </c>
      <c r="C59" s="64"/>
      <c r="D59" s="175"/>
      <c r="E59" s="175"/>
      <c r="F59" s="174"/>
      <c r="G59" s="174">
        <v>0</v>
      </c>
      <c r="H59" s="178"/>
      <c r="I59" s="66"/>
      <c r="J59" s="66"/>
      <c r="K59" s="66"/>
      <c r="L59" s="66"/>
      <c r="M59" s="66"/>
      <c r="N59" s="66"/>
      <c r="O59" s="66"/>
    </row>
    <row r="60" spans="1:15" x14ac:dyDescent="0.2">
      <c r="A60" s="179" t="s">
        <v>161</v>
      </c>
      <c r="B60" s="180" t="s">
        <v>162</v>
      </c>
      <c r="C60" s="178">
        <f>SUM(C61:C64)</f>
        <v>3576.52</v>
      </c>
      <c r="D60" s="176"/>
      <c r="E60" s="176"/>
      <c r="F60" s="178">
        <f>SUM(F61:F64)</f>
        <v>5466.5099999999993</v>
      </c>
      <c r="G60" s="178">
        <f t="shared" si="0"/>
        <v>152.84438504468028</v>
      </c>
      <c r="H60" s="178"/>
      <c r="I60" s="169"/>
      <c r="J60" s="169"/>
      <c r="K60" s="169"/>
      <c r="L60" s="169"/>
      <c r="M60" s="169"/>
      <c r="N60" s="169"/>
      <c r="O60" s="169"/>
    </row>
    <row r="61" spans="1:15" x14ac:dyDescent="0.2">
      <c r="A61" s="69" t="s">
        <v>163</v>
      </c>
      <c r="B61" s="67" t="s">
        <v>164</v>
      </c>
      <c r="C61" s="64">
        <v>3463.39</v>
      </c>
      <c r="D61" s="175"/>
      <c r="E61" s="175"/>
      <c r="F61" s="174">
        <v>5083.75</v>
      </c>
      <c r="G61" s="174">
        <f t="shared" si="0"/>
        <v>146.78537502273784</v>
      </c>
      <c r="H61" s="178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387</v>
      </c>
      <c r="B62" s="67" t="s">
        <v>388</v>
      </c>
      <c r="C62" s="64">
        <v>113.13</v>
      </c>
      <c r="D62" s="175"/>
      <c r="E62" s="175"/>
      <c r="F62" s="174">
        <v>382.57</v>
      </c>
      <c r="G62" s="174">
        <f t="shared" si="0"/>
        <v>338.16847874127109</v>
      </c>
      <c r="H62" s="178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389</v>
      </c>
      <c r="B63" s="67" t="s">
        <v>390</v>
      </c>
      <c r="C63" s="64"/>
      <c r="D63" s="175"/>
      <c r="E63" s="175"/>
      <c r="F63" s="174">
        <v>0.19</v>
      </c>
      <c r="G63" s="174">
        <v>0</v>
      </c>
      <c r="H63" s="178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391</v>
      </c>
      <c r="B64" s="67" t="s">
        <v>392</v>
      </c>
      <c r="C64" s="64"/>
      <c r="D64" s="175"/>
      <c r="E64" s="175"/>
      <c r="F64" s="174"/>
      <c r="G64" s="174">
        <v>0</v>
      </c>
      <c r="H64" s="178"/>
      <c r="I64" s="66"/>
      <c r="J64" s="66"/>
      <c r="K64" s="66"/>
      <c r="L64" s="66"/>
      <c r="M64" s="66"/>
      <c r="N64" s="66"/>
      <c r="O64" s="66"/>
    </row>
    <row r="65" spans="1:15" x14ac:dyDescent="0.2">
      <c r="A65" s="181" t="s">
        <v>165</v>
      </c>
      <c r="B65" s="182" t="s">
        <v>166</v>
      </c>
      <c r="C65" s="178">
        <f>+C66+C68+C71</f>
        <v>3544.89</v>
      </c>
      <c r="D65" s="161"/>
      <c r="E65" s="161"/>
      <c r="F65" s="178">
        <f>+F66+F68+F71</f>
        <v>11264.27</v>
      </c>
      <c r="G65" s="178">
        <f t="shared" si="0"/>
        <v>317.76077678009756</v>
      </c>
      <c r="H65" s="178">
        <v>0</v>
      </c>
      <c r="I65" s="169"/>
      <c r="J65" s="169"/>
      <c r="K65" s="169"/>
      <c r="L65" s="169"/>
      <c r="M65" s="169"/>
      <c r="N65" s="169"/>
      <c r="O65" s="169"/>
    </row>
    <row r="66" spans="1:15" x14ac:dyDescent="0.2">
      <c r="A66" s="179" t="s">
        <v>393</v>
      </c>
      <c r="B66" s="180" t="s">
        <v>394</v>
      </c>
      <c r="C66" s="178">
        <f>+C67</f>
        <v>0</v>
      </c>
      <c r="D66" s="176"/>
      <c r="E66" s="176"/>
      <c r="F66" s="178">
        <f>+F67</f>
        <v>0</v>
      </c>
      <c r="G66" s="178">
        <v>0</v>
      </c>
      <c r="H66" s="178"/>
      <c r="I66" s="169"/>
      <c r="J66" s="169"/>
      <c r="K66" s="169"/>
      <c r="L66" s="169"/>
      <c r="M66" s="169"/>
      <c r="N66" s="169"/>
      <c r="O66" s="169"/>
    </row>
    <row r="67" spans="1:15" ht="25.5" x14ac:dyDescent="0.2">
      <c r="A67" s="69" t="s">
        <v>395</v>
      </c>
      <c r="B67" s="67" t="s">
        <v>396</v>
      </c>
      <c r="C67" s="64"/>
      <c r="D67" s="175"/>
      <c r="E67" s="175"/>
      <c r="F67" s="174"/>
      <c r="G67" s="178">
        <v>0</v>
      </c>
      <c r="H67" s="178"/>
      <c r="I67" s="66"/>
      <c r="J67" s="66"/>
      <c r="K67" s="66"/>
      <c r="L67" s="66"/>
      <c r="M67" s="66"/>
      <c r="N67" s="66"/>
      <c r="O67" s="66"/>
    </row>
    <row r="68" spans="1:15" ht="25.5" x14ac:dyDescent="0.2">
      <c r="A68" s="179" t="s">
        <v>167</v>
      </c>
      <c r="B68" s="180" t="s">
        <v>168</v>
      </c>
      <c r="C68" s="178">
        <f>+C69+C70</f>
        <v>0</v>
      </c>
      <c r="D68" s="176"/>
      <c r="E68" s="176"/>
      <c r="F68" s="178">
        <f>+F69+F70</f>
        <v>0</v>
      </c>
      <c r="G68" s="178">
        <v>0</v>
      </c>
      <c r="H68" s="178"/>
      <c r="I68" s="169"/>
      <c r="J68" s="169"/>
      <c r="K68" s="169"/>
      <c r="L68" s="169"/>
      <c r="M68" s="169"/>
      <c r="N68" s="169"/>
      <c r="O68" s="169"/>
    </row>
    <row r="69" spans="1:15" ht="25.5" x14ac:dyDescent="0.2">
      <c r="A69" s="69" t="s">
        <v>397</v>
      </c>
      <c r="B69" s="67" t="s">
        <v>398</v>
      </c>
      <c r="C69" s="64"/>
      <c r="D69" s="175"/>
      <c r="E69" s="175"/>
      <c r="F69" s="174"/>
      <c r="G69" s="178">
        <v>0</v>
      </c>
      <c r="H69" s="178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169</v>
      </c>
      <c r="B70" s="67" t="s">
        <v>170</v>
      </c>
      <c r="C70" s="64"/>
      <c r="D70" s="175"/>
      <c r="E70" s="175"/>
      <c r="F70" s="174"/>
      <c r="G70" s="178">
        <v>0</v>
      </c>
      <c r="H70" s="178"/>
      <c r="I70" s="66"/>
      <c r="J70" s="66"/>
      <c r="K70" s="66"/>
      <c r="L70" s="66"/>
      <c r="M70" s="66"/>
      <c r="N70" s="66"/>
      <c r="O70" s="66"/>
    </row>
    <row r="71" spans="1:15" ht="25.5" x14ac:dyDescent="0.2">
      <c r="A71" s="179" t="s">
        <v>171</v>
      </c>
      <c r="B71" s="180" t="s">
        <v>172</v>
      </c>
      <c r="C71" s="178">
        <f>+C72</f>
        <v>3544.89</v>
      </c>
      <c r="D71" s="176"/>
      <c r="E71" s="176"/>
      <c r="F71" s="178">
        <f>+F72</f>
        <v>11264.27</v>
      </c>
      <c r="G71" s="178">
        <f t="shared" si="0"/>
        <v>317.76077678009756</v>
      </c>
      <c r="H71" s="178"/>
      <c r="I71" s="169"/>
      <c r="J71" s="169"/>
      <c r="K71" s="169"/>
      <c r="L71" s="169"/>
      <c r="M71" s="169"/>
      <c r="N71" s="169"/>
      <c r="O71" s="169"/>
    </row>
    <row r="72" spans="1:15" ht="25.5" x14ac:dyDescent="0.2">
      <c r="A72" s="69" t="s">
        <v>173</v>
      </c>
      <c r="B72" s="67" t="s">
        <v>172</v>
      </c>
      <c r="C72" s="64">
        <v>3544.89</v>
      </c>
      <c r="D72" s="175"/>
      <c r="E72" s="175"/>
      <c r="F72" s="174">
        <v>11264.27</v>
      </c>
      <c r="G72" s="174">
        <f t="shared" si="0"/>
        <v>317.76077678009756</v>
      </c>
      <c r="H72" s="178"/>
      <c r="I72" s="66"/>
      <c r="J72" s="66"/>
      <c r="K72" s="66"/>
      <c r="L72" s="66"/>
      <c r="M72" s="66"/>
      <c r="N72" s="66"/>
      <c r="O72" s="66"/>
    </row>
    <row r="73" spans="1:15" x14ac:dyDescent="0.2">
      <c r="A73" s="181" t="s">
        <v>174</v>
      </c>
      <c r="B73" s="182" t="s">
        <v>175</v>
      </c>
      <c r="C73" s="178">
        <f>+C74+C76+C78+C80+C83+C85</f>
        <v>0</v>
      </c>
      <c r="D73" s="161"/>
      <c r="E73" s="161"/>
      <c r="F73" s="178">
        <f>+F74+F76+F78+F80+F83+F85</f>
        <v>0</v>
      </c>
      <c r="G73" s="178">
        <v>0</v>
      </c>
      <c r="H73" s="178">
        <v>0</v>
      </c>
      <c r="I73" s="169"/>
      <c r="J73" s="169"/>
      <c r="K73" s="169"/>
      <c r="L73" s="169"/>
      <c r="M73" s="169"/>
      <c r="N73" s="169"/>
      <c r="O73" s="169"/>
    </row>
    <row r="74" spans="1:15" x14ac:dyDescent="0.2">
      <c r="A74" s="179" t="s">
        <v>176</v>
      </c>
      <c r="B74" s="180" t="s">
        <v>177</v>
      </c>
      <c r="C74" s="178">
        <f>+C75</f>
        <v>0</v>
      </c>
      <c r="D74" s="176"/>
      <c r="E74" s="176"/>
      <c r="F74" s="178">
        <f>+F75</f>
        <v>0</v>
      </c>
      <c r="G74" s="178">
        <v>0</v>
      </c>
      <c r="H74" s="178"/>
      <c r="I74" s="169"/>
      <c r="J74" s="169"/>
      <c r="K74" s="169"/>
      <c r="L74" s="169"/>
      <c r="M74" s="169"/>
      <c r="N74" s="169"/>
      <c r="O74" s="169"/>
    </row>
    <row r="75" spans="1:15" x14ac:dyDescent="0.2">
      <c r="A75" s="69" t="s">
        <v>178</v>
      </c>
      <c r="B75" s="67" t="s">
        <v>179</v>
      </c>
      <c r="C75" s="173"/>
      <c r="D75" s="175"/>
      <c r="E75" s="175"/>
      <c r="F75" s="173"/>
      <c r="G75" s="178">
        <v>0</v>
      </c>
      <c r="H75" s="178"/>
      <c r="I75" s="66"/>
      <c r="J75" s="66"/>
      <c r="K75" s="66"/>
      <c r="L75" s="66"/>
      <c r="M75" s="66"/>
      <c r="N75" s="66"/>
      <c r="O75" s="66"/>
    </row>
    <row r="76" spans="1:15" ht="25.5" x14ac:dyDescent="0.2">
      <c r="A76" s="179" t="s">
        <v>399</v>
      </c>
      <c r="B76" s="180" t="s">
        <v>400</v>
      </c>
      <c r="C76" s="178">
        <f>+C77</f>
        <v>0</v>
      </c>
      <c r="D76" s="176"/>
      <c r="E76" s="176"/>
      <c r="F76" s="178">
        <f>+F77</f>
        <v>0</v>
      </c>
      <c r="G76" s="178">
        <v>0</v>
      </c>
      <c r="H76" s="178"/>
      <c r="I76" s="169"/>
      <c r="J76" s="169"/>
      <c r="K76" s="169"/>
      <c r="L76" s="169"/>
      <c r="M76" s="169"/>
      <c r="N76" s="169"/>
      <c r="O76" s="169"/>
    </row>
    <row r="77" spans="1:15" ht="25.5" x14ac:dyDescent="0.2">
      <c r="A77" s="69" t="s">
        <v>401</v>
      </c>
      <c r="B77" s="67" t="s">
        <v>402</v>
      </c>
      <c r="C77" s="173"/>
      <c r="D77" s="175"/>
      <c r="E77" s="175"/>
      <c r="F77" s="173"/>
      <c r="G77" s="178">
        <v>0</v>
      </c>
      <c r="H77" s="178"/>
      <c r="I77" s="66"/>
      <c r="J77" s="66"/>
      <c r="K77" s="66"/>
      <c r="L77" s="66"/>
      <c r="M77" s="66"/>
      <c r="N77" s="66"/>
      <c r="O77" s="66"/>
    </row>
    <row r="78" spans="1:15" x14ac:dyDescent="0.2">
      <c r="A78" s="179" t="s">
        <v>180</v>
      </c>
      <c r="B78" s="180" t="s">
        <v>181</v>
      </c>
      <c r="C78" s="178">
        <f>+C79</f>
        <v>0</v>
      </c>
      <c r="D78" s="176"/>
      <c r="E78" s="176"/>
      <c r="F78" s="178">
        <f>+F79</f>
        <v>0</v>
      </c>
      <c r="G78" s="178">
        <v>0</v>
      </c>
      <c r="H78" s="178"/>
      <c r="I78" s="169"/>
      <c r="J78" s="169"/>
      <c r="K78" s="169"/>
      <c r="L78" s="169"/>
      <c r="M78" s="169"/>
      <c r="N78" s="169"/>
      <c r="O78" s="169"/>
    </row>
    <row r="79" spans="1:15" x14ac:dyDescent="0.2">
      <c r="A79" s="69" t="s">
        <v>182</v>
      </c>
      <c r="B79" s="67" t="s">
        <v>183</v>
      </c>
      <c r="C79" s="68"/>
      <c r="D79" s="175"/>
      <c r="E79" s="175"/>
      <c r="F79" s="173"/>
      <c r="G79" s="178">
        <v>0</v>
      </c>
      <c r="H79" s="178"/>
      <c r="I79" s="66"/>
      <c r="J79" s="66"/>
      <c r="K79" s="66"/>
      <c r="L79" s="66"/>
      <c r="M79" s="66"/>
      <c r="N79" s="66"/>
      <c r="O79" s="66"/>
    </row>
    <row r="80" spans="1:15" x14ac:dyDescent="0.2">
      <c r="A80" s="179" t="s">
        <v>184</v>
      </c>
      <c r="B80" s="180" t="s">
        <v>185</v>
      </c>
      <c r="C80" s="178">
        <f>+C81+C82</f>
        <v>0</v>
      </c>
      <c r="D80" s="176"/>
      <c r="E80" s="176"/>
      <c r="F80" s="178">
        <f>+F81+F82</f>
        <v>0</v>
      </c>
      <c r="G80" s="178">
        <v>0</v>
      </c>
      <c r="H80" s="178"/>
      <c r="I80" s="169"/>
      <c r="J80" s="169"/>
      <c r="K80" s="169"/>
      <c r="L80" s="169"/>
      <c r="M80" s="169"/>
      <c r="N80" s="169"/>
      <c r="O80" s="169"/>
    </row>
    <row r="81" spans="1:15" x14ac:dyDescent="0.2">
      <c r="A81" s="69" t="s">
        <v>186</v>
      </c>
      <c r="B81" s="67" t="s">
        <v>187</v>
      </c>
      <c r="C81" s="64"/>
      <c r="D81" s="175"/>
      <c r="E81" s="175"/>
      <c r="F81" s="174"/>
      <c r="G81" s="178">
        <v>0</v>
      </c>
      <c r="H81" s="178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188</v>
      </c>
      <c r="B82" s="67" t="s">
        <v>189</v>
      </c>
      <c r="C82" s="68"/>
      <c r="D82" s="175"/>
      <c r="E82" s="175"/>
      <c r="F82" s="173"/>
      <c r="G82" s="178">
        <v>0</v>
      </c>
      <c r="H82" s="178"/>
      <c r="I82" s="66"/>
      <c r="J82" s="66"/>
      <c r="K82" s="66"/>
      <c r="L82" s="66"/>
      <c r="M82" s="66"/>
      <c r="N82" s="66"/>
      <c r="O82" s="66"/>
    </row>
    <row r="83" spans="1:15" x14ac:dyDescent="0.2">
      <c r="A83" s="179" t="s">
        <v>190</v>
      </c>
      <c r="B83" s="180" t="s">
        <v>191</v>
      </c>
      <c r="C83" s="178">
        <f>+C84</f>
        <v>0</v>
      </c>
      <c r="D83" s="176"/>
      <c r="E83" s="176"/>
      <c r="F83" s="178">
        <f>+F84</f>
        <v>0</v>
      </c>
      <c r="G83" s="178">
        <v>0</v>
      </c>
      <c r="H83" s="178"/>
      <c r="I83" s="169"/>
      <c r="J83" s="169"/>
      <c r="K83" s="169"/>
      <c r="L83" s="169"/>
      <c r="M83" s="169"/>
      <c r="N83" s="169"/>
      <c r="O83" s="169"/>
    </row>
    <row r="84" spans="1:15" x14ac:dyDescent="0.2">
      <c r="A84" s="69" t="s">
        <v>192</v>
      </c>
      <c r="B84" s="67" t="s">
        <v>193</v>
      </c>
      <c r="C84" s="64"/>
      <c r="D84" s="175"/>
      <c r="E84" s="175"/>
      <c r="F84" s="174"/>
      <c r="G84" s="178">
        <v>0</v>
      </c>
      <c r="H84" s="178"/>
      <c r="I84" s="66"/>
      <c r="J84" s="66"/>
      <c r="K84" s="66"/>
      <c r="L84" s="66"/>
      <c r="M84" s="66"/>
      <c r="N84" s="66"/>
      <c r="O84" s="66"/>
    </row>
    <row r="85" spans="1:15" x14ac:dyDescent="0.2">
      <c r="A85" s="179" t="s">
        <v>194</v>
      </c>
      <c r="B85" s="180" t="s">
        <v>195</v>
      </c>
      <c r="C85" s="178">
        <f>SUM(C86:C89)</f>
        <v>0</v>
      </c>
      <c r="D85" s="176"/>
      <c r="E85" s="176"/>
      <c r="F85" s="178">
        <f>SUM(F86:F89)</f>
        <v>0</v>
      </c>
      <c r="G85" s="178">
        <v>0</v>
      </c>
      <c r="H85" s="178"/>
      <c r="I85" s="169"/>
      <c r="J85" s="169"/>
      <c r="K85" s="169"/>
      <c r="L85" s="169"/>
      <c r="M85" s="169"/>
      <c r="N85" s="169"/>
      <c r="O85" s="169"/>
    </row>
    <row r="86" spans="1:15" ht="25.5" x14ac:dyDescent="0.2">
      <c r="A86" s="69" t="s">
        <v>196</v>
      </c>
      <c r="B86" s="67" t="s">
        <v>197</v>
      </c>
      <c r="C86" s="64"/>
      <c r="D86" s="175"/>
      <c r="E86" s="175"/>
      <c r="F86" s="174"/>
      <c r="G86" s="178">
        <v>0</v>
      </c>
      <c r="H86" s="178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198</v>
      </c>
      <c r="B87" s="67" t="s">
        <v>199</v>
      </c>
      <c r="C87" s="64"/>
      <c r="D87" s="175"/>
      <c r="E87" s="175"/>
      <c r="F87" s="174"/>
      <c r="G87" s="178">
        <v>0</v>
      </c>
      <c r="H87" s="178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403</v>
      </c>
      <c r="B88" s="67" t="s">
        <v>290</v>
      </c>
      <c r="C88" s="64"/>
      <c r="D88" s="176"/>
      <c r="E88" s="176"/>
      <c r="F88" s="174"/>
      <c r="G88" s="178">
        <v>0</v>
      </c>
      <c r="H88" s="178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200</v>
      </c>
      <c r="B89" s="67" t="s">
        <v>201</v>
      </c>
      <c r="C89" s="64"/>
      <c r="D89" s="176"/>
      <c r="E89" s="176"/>
      <c r="F89" s="174"/>
      <c r="G89" s="178">
        <v>0</v>
      </c>
      <c r="H89" s="178"/>
      <c r="I89" s="66"/>
      <c r="J89" s="66"/>
      <c r="K89" s="66"/>
      <c r="L89" s="66"/>
      <c r="M89" s="66"/>
      <c r="N89" s="66"/>
      <c r="O89" s="66"/>
    </row>
    <row r="90" spans="1:15" ht="25.5" x14ac:dyDescent="0.2">
      <c r="A90" s="181" t="s">
        <v>202</v>
      </c>
      <c r="B90" s="182" t="s">
        <v>203</v>
      </c>
      <c r="C90" s="178">
        <f>+C91+C94</f>
        <v>18875</v>
      </c>
      <c r="D90" s="161">
        <v>10000</v>
      </c>
      <c r="E90" s="161"/>
      <c r="F90" s="178">
        <f>+F91+F94</f>
        <v>23828.75</v>
      </c>
      <c r="G90" s="178">
        <f t="shared" ref="G73:G137" si="1">+F90/C90*100</f>
        <v>126.24503311258277</v>
      </c>
      <c r="H90" s="178">
        <f>+F90/D90*100</f>
        <v>238.28749999999999</v>
      </c>
      <c r="I90" s="169"/>
      <c r="J90" s="169"/>
      <c r="K90" s="169"/>
      <c r="L90" s="169"/>
      <c r="M90" s="169"/>
      <c r="N90" s="169"/>
      <c r="O90" s="169"/>
    </row>
    <row r="91" spans="1:15" x14ac:dyDescent="0.2">
      <c r="A91" s="179" t="s">
        <v>404</v>
      </c>
      <c r="B91" s="180" t="s">
        <v>405</v>
      </c>
      <c r="C91" s="178">
        <f>+C92+C93</f>
        <v>0</v>
      </c>
      <c r="D91" s="176"/>
      <c r="E91" s="176"/>
      <c r="F91" s="178">
        <f>+F92+F93</f>
        <v>0</v>
      </c>
      <c r="G91" s="178">
        <v>0</v>
      </c>
      <c r="H91" s="178"/>
      <c r="I91" s="169"/>
      <c r="J91" s="169"/>
      <c r="K91" s="169"/>
      <c r="L91" s="169"/>
      <c r="M91" s="169"/>
      <c r="N91" s="169"/>
      <c r="O91" s="169"/>
    </row>
    <row r="92" spans="1:15" ht="25.5" x14ac:dyDescent="0.2">
      <c r="A92" s="69" t="s">
        <v>406</v>
      </c>
      <c r="B92" s="67" t="s">
        <v>407</v>
      </c>
      <c r="C92" s="64"/>
      <c r="D92" s="176"/>
      <c r="E92" s="176"/>
      <c r="F92" s="174"/>
      <c r="G92" s="174">
        <v>0</v>
      </c>
      <c r="H92" s="178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408</v>
      </c>
      <c r="B93" s="67" t="s">
        <v>409</v>
      </c>
      <c r="C93" s="64"/>
      <c r="D93" s="176"/>
      <c r="E93" s="176"/>
      <c r="F93" s="174"/>
      <c r="G93" s="174">
        <v>0</v>
      </c>
      <c r="H93" s="178"/>
      <c r="I93" s="66"/>
      <c r="J93" s="66"/>
      <c r="K93" s="66"/>
      <c r="L93" s="66"/>
      <c r="M93" s="66"/>
      <c r="N93" s="66"/>
      <c r="O93" s="66"/>
    </row>
    <row r="94" spans="1:15" x14ac:dyDescent="0.2">
      <c r="A94" s="179" t="s">
        <v>204</v>
      </c>
      <c r="B94" s="180" t="s">
        <v>205</v>
      </c>
      <c r="C94" s="178">
        <f>SUM(C95:C97)</f>
        <v>18875</v>
      </c>
      <c r="D94" s="176"/>
      <c r="E94" s="176"/>
      <c r="F94" s="178">
        <f>SUM(F95:F97)</f>
        <v>23828.75</v>
      </c>
      <c r="G94" s="178">
        <f t="shared" si="1"/>
        <v>126.24503311258277</v>
      </c>
      <c r="H94" s="178"/>
      <c r="I94" s="169"/>
      <c r="J94" s="169"/>
      <c r="K94" s="169"/>
      <c r="L94" s="169"/>
      <c r="M94" s="169"/>
      <c r="N94" s="169"/>
      <c r="O94" s="169"/>
    </row>
    <row r="95" spans="1:15" x14ac:dyDescent="0.2">
      <c r="A95" s="69" t="s">
        <v>206</v>
      </c>
      <c r="B95" s="67" t="s">
        <v>207</v>
      </c>
      <c r="C95" s="174">
        <v>18875</v>
      </c>
      <c r="D95" s="176"/>
      <c r="E95" s="176"/>
      <c r="F95" s="174">
        <v>23828.75</v>
      </c>
      <c r="G95" s="174">
        <f t="shared" si="1"/>
        <v>126.24503311258277</v>
      </c>
      <c r="H95" s="178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410</v>
      </c>
      <c r="B96" s="67" t="s">
        <v>411</v>
      </c>
      <c r="C96" s="174"/>
      <c r="D96" s="176"/>
      <c r="E96" s="176"/>
      <c r="F96" s="174"/>
      <c r="G96" s="174">
        <v>0</v>
      </c>
      <c r="H96" s="178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412</v>
      </c>
      <c r="B97" s="67" t="s">
        <v>413</v>
      </c>
      <c r="C97" s="174"/>
      <c r="D97" s="176"/>
      <c r="E97" s="176"/>
      <c r="F97" s="174"/>
      <c r="G97" s="174">
        <v>0</v>
      </c>
      <c r="H97" s="178"/>
      <c r="I97" s="66"/>
      <c r="J97" s="66"/>
      <c r="K97" s="66"/>
      <c r="L97" s="66"/>
      <c r="M97" s="66"/>
      <c r="N97" s="66"/>
      <c r="O97" s="66"/>
    </row>
    <row r="98" spans="1:15" x14ac:dyDescent="0.2">
      <c r="A98" s="181" t="s">
        <v>208</v>
      </c>
      <c r="B98" s="182" t="s">
        <v>209</v>
      </c>
      <c r="C98" s="178">
        <f>+C99+C103+C107</f>
        <v>11800.02</v>
      </c>
      <c r="D98" s="161"/>
      <c r="E98" s="161"/>
      <c r="F98" s="178">
        <f>+F99+F103+F107</f>
        <v>0</v>
      </c>
      <c r="G98" s="178">
        <f t="shared" si="1"/>
        <v>0</v>
      </c>
      <c r="H98" s="178">
        <v>0</v>
      </c>
      <c r="I98" s="169"/>
      <c r="J98" s="169"/>
      <c r="K98" s="169"/>
      <c r="L98" s="169"/>
      <c r="M98" s="169"/>
      <c r="N98" s="169"/>
      <c r="O98" s="169"/>
    </row>
    <row r="99" spans="1:15" x14ac:dyDescent="0.2">
      <c r="A99" s="179" t="s">
        <v>210</v>
      </c>
      <c r="B99" s="180" t="s">
        <v>211</v>
      </c>
      <c r="C99" s="178">
        <f>SUM(C100:C102)</f>
        <v>11800.02</v>
      </c>
      <c r="D99" s="176"/>
      <c r="E99" s="176"/>
      <c r="F99" s="178">
        <f>SUM(F100:F102)</f>
        <v>0</v>
      </c>
      <c r="G99" s="178">
        <f t="shared" si="1"/>
        <v>0</v>
      </c>
      <c r="H99" s="178"/>
      <c r="I99" s="169"/>
      <c r="J99" s="169"/>
      <c r="K99" s="169"/>
      <c r="L99" s="169"/>
      <c r="M99" s="169"/>
      <c r="N99" s="169"/>
      <c r="O99" s="169"/>
    </row>
    <row r="100" spans="1:15" x14ac:dyDescent="0.2">
      <c r="A100" s="69" t="s">
        <v>212</v>
      </c>
      <c r="B100" s="67" t="s">
        <v>213</v>
      </c>
      <c r="C100" s="174"/>
      <c r="D100" s="176"/>
      <c r="E100" s="176"/>
      <c r="F100" s="174"/>
      <c r="G100" s="178">
        <v>0</v>
      </c>
      <c r="H100" s="178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414</v>
      </c>
      <c r="B101" s="67" t="s">
        <v>415</v>
      </c>
      <c r="C101" s="174"/>
      <c r="D101" s="176"/>
      <c r="E101" s="176"/>
      <c r="F101" s="174"/>
      <c r="G101" s="178">
        <v>0</v>
      </c>
      <c r="H101" s="178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214</v>
      </c>
      <c r="B102" s="67" t="s">
        <v>215</v>
      </c>
      <c r="C102" s="174">
        <v>11800.02</v>
      </c>
      <c r="D102" s="176"/>
      <c r="E102" s="176"/>
      <c r="F102" s="174"/>
      <c r="G102" s="174">
        <f t="shared" si="1"/>
        <v>0</v>
      </c>
      <c r="H102" s="178"/>
      <c r="I102" s="66"/>
      <c r="J102" s="66"/>
      <c r="K102" s="66"/>
      <c r="L102" s="66"/>
      <c r="M102" s="66"/>
      <c r="N102" s="66"/>
      <c r="O102" s="66"/>
    </row>
    <row r="103" spans="1:15" x14ac:dyDescent="0.2">
      <c r="A103" s="179" t="s">
        <v>216</v>
      </c>
      <c r="B103" s="180" t="s">
        <v>217</v>
      </c>
      <c r="C103" s="178">
        <f>SUM(C104:C106)</f>
        <v>0</v>
      </c>
      <c r="D103" s="176"/>
      <c r="E103" s="176"/>
      <c r="F103" s="178">
        <f>SUM(F104:F106)</f>
        <v>0</v>
      </c>
      <c r="G103" s="178">
        <v>0</v>
      </c>
      <c r="H103" s="178"/>
      <c r="I103" s="169"/>
      <c r="J103" s="169"/>
      <c r="K103" s="169"/>
      <c r="L103" s="169"/>
      <c r="M103" s="169"/>
      <c r="N103" s="169"/>
      <c r="O103" s="169"/>
    </row>
    <row r="104" spans="1:15" x14ac:dyDescent="0.2">
      <c r="A104" s="69" t="s">
        <v>218</v>
      </c>
      <c r="B104" s="67" t="s">
        <v>219</v>
      </c>
      <c r="C104" s="64"/>
      <c r="D104" s="176"/>
      <c r="E104" s="176"/>
      <c r="F104" s="64"/>
      <c r="G104" s="178">
        <v>0</v>
      </c>
      <c r="H104" s="178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416</v>
      </c>
      <c r="B105" s="67" t="s">
        <v>417</v>
      </c>
      <c r="C105" s="64"/>
      <c r="D105" s="176"/>
      <c r="E105" s="176"/>
      <c r="F105" s="64"/>
      <c r="G105" s="178">
        <v>0</v>
      </c>
      <c r="H105" s="178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220</v>
      </c>
      <c r="B106" s="67" t="s">
        <v>221</v>
      </c>
      <c r="C106" s="64"/>
      <c r="D106" s="176"/>
      <c r="E106" s="176"/>
      <c r="F106" s="64"/>
      <c r="G106" s="178">
        <v>0</v>
      </c>
      <c r="H106" s="178"/>
      <c r="I106" s="66"/>
      <c r="J106" s="66"/>
      <c r="K106" s="66"/>
      <c r="L106" s="66"/>
      <c r="M106" s="66"/>
      <c r="N106" s="66"/>
      <c r="O106" s="66"/>
    </row>
    <row r="107" spans="1:15" x14ac:dyDescent="0.2">
      <c r="A107" s="179" t="s">
        <v>222</v>
      </c>
      <c r="B107" s="180" t="s">
        <v>223</v>
      </c>
      <c r="C107" s="178">
        <f>SUM(C108:C112)</f>
        <v>0</v>
      </c>
      <c r="D107" s="176"/>
      <c r="E107" s="176"/>
      <c r="F107" s="178">
        <f>SUM(F108:F112)</f>
        <v>0</v>
      </c>
      <c r="G107" s="178">
        <v>0</v>
      </c>
      <c r="H107" s="178"/>
      <c r="I107" s="169"/>
      <c r="J107" s="169"/>
      <c r="K107" s="169"/>
      <c r="L107" s="169"/>
      <c r="M107" s="169"/>
      <c r="N107" s="169"/>
      <c r="O107" s="169"/>
    </row>
    <row r="108" spans="1:15" x14ac:dyDescent="0.2">
      <c r="A108" s="69" t="s">
        <v>418</v>
      </c>
      <c r="B108" s="67" t="s">
        <v>419</v>
      </c>
      <c r="C108" s="64"/>
      <c r="D108" s="176"/>
      <c r="E108" s="176"/>
      <c r="F108" s="64"/>
      <c r="G108" s="178">
        <v>0</v>
      </c>
      <c r="H108" s="178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420</v>
      </c>
      <c r="B109" s="67" t="s">
        <v>421</v>
      </c>
      <c r="C109" s="64"/>
      <c r="D109" s="176"/>
      <c r="E109" s="176"/>
      <c r="F109" s="64"/>
      <c r="G109" s="178">
        <v>0</v>
      </c>
      <c r="H109" s="178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422</v>
      </c>
      <c r="B110" s="67" t="s">
        <v>423</v>
      </c>
      <c r="C110" s="64"/>
      <c r="D110" s="176"/>
      <c r="E110" s="176"/>
      <c r="F110" s="64"/>
      <c r="G110" s="178">
        <v>0</v>
      </c>
      <c r="H110" s="178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224</v>
      </c>
      <c r="B111" s="67" t="s">
        <v>225</v>
      </c>
      <c r="C111" s="64"/>
      <c r="D111" s="176"/>
      <c r="E111" s="176"/>
      <c r="F111" s="64"/>
      <c r="G111" s="178">
        <v>0</v>
      </c>
      <c r="H111" s="178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424</v>
      </c>
      <c r="B112" s="67" t="s">
        <v>331</v>
      </c>
      <c r="C112" s="64"/>
      <c r="D112" s="176"/>
      <c r="E112" s="176"/>
      <c r="F112" s="64"/>
      <c r="G112" s="178">
        <v>0</v>
      </c>
      <c r="H112" s="178"/>
      <c r="I112" s="66"/>
      <c r="J112" s="66"/>
      <c r="K112" s="66"/>
      <c r="L112" s="66"/>
      <c r="M112" s="66"/>
      <c r="N112" s="66"/>
      <c r="O112" s="66"/>
    </row>
    <row r="113" spans="1:15" x14ac:dyDescent="0.2">
      <c r="A113" s="193" t="s">
        <v>56</v>
      </c>
      <c r="B113" s="194" t="s">
        <v>226</v>
      </c>
      <c r="C113" s="195">
        <f>+C114+C122+C149+C152+C155</f>
        <v>180679.49</v>
      </c>
      <c r="D113" s="196">
        <f>+D114+D122+D149+D152+D155</f>
        <v>954146</v>
      </c>
      <c r="E113" s="196">
        <f>+E114+E122+E149+E152+E155</f>
        <v>0</v>
      </c>
      <c r="F113" s="195">
        <f>+F114+F122+F149+F152+F155</f>
        <v>316263.70999999996</v>
      </c>
      <c r="G113" s="195">
        <f t="shared" si="1"/>
        <v>175.04128996600554</v>
      </c>
      <c r="H113" s="195">
        <f>+F113/D113*100</f>
        <v>33.14625958710721</v>
      </c>
      <c r="I113" s="166"/>
      <c r="J113" s="166"/>
      <c r="K113" s="166"/>
      <c r="L113" s="166"/>
      <c r="M113" s="166"/>
      <c r="N113" s="166"/>
      <c r="O113" s="166"/>
    </row>
    <row r="114" spans="1:15" x14ac:dyDescent="0.2">
      <c r="A114" s="181" t="s">
        <v>58</v>
      </c>
      <c r="B114" s="182" t="s">
        <v>227</v>
      </c>
      <c r="C114" s="178">
        <f>+C115+C117</f>
        <v>0</v>
      </c>
      <c r="D114" s="161">
        <v>2000</v>
      </c>
      <c r="E114" s="161"/>
      <c r="F114" s="178">
        <f>+F115+F117</f>
        <v>21000</v>
      </c>
      <c r="G114" s="178">
        <v>0</v>
      </c>
      <c r="H114" s="178">
        <f>+F114/D114*100</f>
        <v>1050</v>
      </c>
      <c r="I114" s="169"/>
      <c r="J114" s="169"/>
      <c r="K114" s="169"/>
      <c r="L114" s="169"/>
      <c r="M114" s="169"/>
      <c r="N114" s="169"/>
      <c r="O114" s="169"/>
    </row>
    <row r="115" spans="1:15" x14ac:dyDescent="0.2">
      <c r="A115" s="179" t="s">
        <v>425</v>
      </c>
      <c r="B115" s="180" t="s">
        <v>426</v>
      </c>
      <c r="C115" s="178">
        <f>+C116</f>
        <v>0</v>
      </c>
      <c r="D115" s="176"/>
      <c r="E115" s="176"/>
      <c r="F115" s="178">
        <f>+F116</f>
        <v>0</v>
      </c>
      <c r="G115" s="178">
        <v>0</v>
      </c>
      <c r="H115" s="178"/>
      <c r="I115" s="169"/>
      <c r="J115" s="169"/>
      <c r="K115" s="169"/>
      <c r="L115" s="169"/>
      <c r="M115" s="169"/>
      <c r="N115" s="169"/>
      <c r="O115" s="169"/>
    </row>
    <row r="116" spans="1:15" x14ac:dyDescent="0.2">
      <c r="A116" s="69" t="s">
        <v>427</v>
      </c>
      <c r="B116" s="67" t="s">
        <v>342</v>
      </c>
      <c r="C116" s="64"/>
      <c r="D116" s="176"/>
      <c r="E116" s="176"/>
      <c r="F116" s="174"/>
      <c r="G116" s="178">
        <v>0</v>
      </c>
      <c r="H116" s="178"/>
      <c r="I116" s="66"/>
      <c r="J116" s="66"/>
      <c r="K116" s="66"/>
      <c r="L116" s="66"/>
      <c r="M116" s="66"/>
      <c r="N116" s="66"/>
      <c r="O116" s="66"/>
    </row>
    <row r="117" spans="1:15" x14ac:dyDescent="0.2">
      <c r="A117" s="179" t="s">
        <v>228</v>
      </c>
      <c r="B117" s="180" t="s">
        <v>229</v>
      </c>
      <c r="C117" s="178">
        <f>+C119+C120+C121</f>
        <v>0</v>
      </c>
      <c r="D117" s="176"/>
      <c r="E117" s="176"/>
      <c r="F117" s="178">
        <f>+F119+F120+F121+F118</f>
        <v>21000</v>
      </c>
      <c r="G117" s="178">
        <v>0</v>
      </c>
      <c r="H117" s="178"/>
      <c r="I117" s="169"/>
      <c r="J117" s="169"/>
      <c r="K117" s="169"/>
      <c r="L117" s="169"/>
      <c r="M117" s="169"/>
      <c r="N117" s="169"/>
      <c r="O117" s="169"/>
    </row>
    <row r="118" spans="1:15" x14ac:dyDescent="0.2">
      <c r="A118" s="222">
        <v>4121</v>
      </c>
      <c r="B118" s="180" t="s">
        <v>564</v>
      </c>
      <c r="C118" s="178"/>
      <c r="D118" s="176"/>
      <c r="E118" s="176"/>
      <c r="F118" s="178">
        <v>21000</v>
      </c>
      <c r="G118" s="178"/>
      <c r="H118" s="178"/>
      <c r="I118" s="169"/>
      <c r="J118" s="169"/>
      <c r="K118" s="169"/>
      <c r="L118" s="169"/>
      <c r="M118" s="169"/>
      <c r="N118" s="169"/>
      <c r="O118" s="169"/>
    </row>
    <row r="119" spans="1:15" x14ac:dyDescent="0.2">
      <c r="A119" s="69" t="s">
        <v>230</v>
      </c>
      <c r="B119" s="67" t="s">
        <v>231</v>
      </c>
      <c r="C119" s="64"/>
      <c r="D119" s="176"/>
      <c r="E119" s="176"/>
      <c r="F119" s="174"/>
      <c r="G119" s="174">
        <v>0</v>
      </c>
      <c r="H119" s="178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428</v>
      </c>
      <c r="B120" s="67" t="s">
        <v>346</v>
      </c>
      <c r="C120" s="64"/>
      <c r="D120" s="176"/>
      <c r="E120" s="176"/>
      <c r="F120" s="174"/>
      <c r="G120" s="174">
        <v>0</v>
      </c>
      <c r="H120" s="178"/>
      <c r="I120" s="66"/>
      <c r="J120" s="66"/>
      <c r="K120" s="66"/>
      <c r="L120" s="66"/>
      <c r="M120" s="66"/>
      <c r="N120" s="66"/>
      <c r="O120" s="66"/>
    </row>
    <row r="121" spans="1:15" x14ac:dyDescent="0.2">
      <c r="A121" s="69" t="s">
        <v>429</v>
      </c>
      <c r="B121" s="67" t="s">
        <v>430</v>
      </c>
      <c r="C121" s="64"/>
      <c r="D121" s="176"/>
      <c r="E121" s="176"/>
      <c r="F121" s="174"/>
      <c r="G121" s="174">
        <v>0</v>
      </c>
      <c r="H121" s="178"/>
      <c r="I121" s="66"/>
      <c r="J121" s="66"/>
      <c r="K121" s="66"/>
      <c r="L121" s="66"/>
      <c r="M121" s="66"/>
      <c r="N121" s="66"/>
      <c r="O121" s="66"/>
    </row>
    <row r="122" spans="1:15" x14ac:dyDescent="0.2">
      <c r="A122" s="181" t="s">
        <v>232</v>
      </c>
      <c r="B122" s="182" t="s">
        <v>233</v>
      </c>
      <c r="C122" s="178">
        <f>+C123+C127+C135+C138+C142+C145</f>
        <v>180679.49</v>
      </c>
      <c r="D122" s="161">
        <v>952146</v>
      </c>
      <c r="E122" s="161"/>
      <c r="F122" s="178">
        <f>+F123+F127+F135+F138+F142+F145</f>
        <v>295263.70999999996</v>
      </c>
      <c r="G122" s="178">
        <f t="shared" si="1"/>
        <v>163.41849869069256</v>
      </c>
      <c r="H122" s="178">
        <f>+F122/D122*100</f>
        <v>31.010339800828863</v>
      </c>
      <c r="I122" s="169"/>
      <c r="J122" s="169"/>
      <c r="K122" s="169"/>
      <c r="L122" s="169"/>
      <c r="M122" s="169"/>
      <c r="N122" s="169"/>
      <c r="O122" s="169"/>
    </row>
    <row r="123" spans="1:15" x14ac:dyDescent="0.2">
      <c r="A123" s="179" t="s">
        <v>234</v>
      </c>
      <c r="B123" s="180" t="s">
        <v>235</v>
      </c>
      <c r="C123" s="178">
        <f>SUM(C124:C126)</f>
        <v>0</v>
      </c>
      <c r="D123" s="176"/>
      <c r="E123" s="176"/>
      <c r="F123" s="178">
        <f>SUM(F124:F126)</f>
        <v>10161.5</v>
      </c>
      <c r="G123" s="178">
        <v>0</v>
      </c>
      <c r="H123" s="178"/>
      <c r="I123" s="169"/>
      <c r="J123" s="169"/>
      <c r="K123" s="169"/>
      <c r="L123" s="169"/>
      <c r="M123" s="169"/>
      <c r="N123" s="169"/>
      <c r="O123" s="169"/>
    </row>
    <row r="124" spans="1:15" x14ac:dyDescent="0.2">
      <c r="A124" s="69" t="s">
        <v>431</v>
      </c>
      <c r="B124" s="67" t="s">
        <v>352</v>
      </c>
      <c r="C124" s="64"/>
      <c r="D124" s="176"/>
      <c r="E124" s="176"/>
      <c r="F124" s="174"/>
      <c r="G124" s="178">
        <v>0</v>
      </c>
      <c r="H124" s="178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236</v>
      </c>
      <c r="B125" s="67" t="s">
        <v>237</v>
      </c>
      <c r="C125" s="64"/>
      <c r="D125" s="176"/>
      <c r="E125" s="176"/>
      <c r="F125" s="174">
        <v>10161.5</v>
      </c>
      <c r="G125" s="178">
        <v>0</v>
      </c>
      <c r="H125" s="178"/>
      <c r="I125" s="66"/>
      <c r="J125" s="66"/>
      <c r="K125" s="66"/>
      <c r="L125" s="66"/>
      <c r="M125" s="66"/>
      <c r="N125" s="66"/>
      <c r="O125" s="66"/>
    </row>
    <row r="126" spans="1:15" x14ac:dyDescent="0.2">
      <c r="A126" s="69" t="s">
        <v>432</v>
      </c>
      <c r="B126" s="67" t="s">
        <v>433</v>
      </c>
      <c r="C126" s="64"/>
      <c r="D126" s="176"/>
      <c r="E126" s="176"/>
      <c r="F126" s="174"/>
      <c r="G126" s="178">
        <v>0</v>
      </c>
      <c r="H126" s="178"/>
      <c r="I126" s="66"/>
      <c r="J126" s="66"/>
      <c r="K126" s="66"/>
      <c r="L126" s="66"/>
      <c r="M126" s="66"/>
      <c r="N126" s="66"/>
      <c r="O126" s="66"/>
    </row>
    <row r="127" spans="1:15" x14ac:dyDescent="0.2">
      <c r="A127" s="179" t="s">
        <v>238</v>
      </c>
      <c r="B127" s="180" t="s">
        <v>239</v>
      </c>
      <c r="C127" s="178">
        <f>SUM(C128:C134)</f>
        <v>178280.94999999998</v>
      </c>
      <c r="D127" s="176"/>
      <c r="E127" s="176"/>
      <c r="F127" s="178">
        <f>SUM(F128:F134)</f>
        <v>249794.43</v>
      </c>
      <c r="G127" s="178">
        <f t="shared" si="1"/>
        <v>140.11279948867224</v>
      </c>
      <c r="H127" s="178"/>
      <c r="I127" s="169"/>
      <c r="J127" s="169"/>
      <c r="K127" s="169"/>
      <c r="L127" s="169"/>
      <c r="M127" s="169"/>
      <c r="N127" s="169"/>
      <c r="O127" s="169"/>
    </row>
    <row r="128" spans="1:15" x14ac:dyDescent="0.2">
      <c r="A128" s="69" t="s">
        <v>240</v>
      </c>
      <c r="B128" s="67" t="s">
        <v>241</v>
      </c>
      <c r="C128" s="64">
        <v>151494.31</v>
      </c>
      <c r="D128" s="176"/>
      <c r="E128" s="176"/>
      <c r="F128" s="174">
        <v>52579.839999999997</v>
      </c>
      <c r="G128" s="174">
        <f t="shared" si="1"/>
        <v>34.707468551129075</v>
      </c>
      <c r="H128" s="178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434</v>
      </c>
      <c r="B129" s="67" t="s">
        <v>435</v>
      </c>
      <c r="C129" s="64">
        <v>10859.87</v>
      </c>
      <c r="D129" s="176"/>
      <c r="E129" s="176"/>
      <c r="F129" s="174"/>
      <c r="G129" s="174">
        <f t="shared" si="1"/>
        <v>0</v>
      </c>
      <c r="H129" s="178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436</v>
      </c>
      <c r="B130" s="67" t="s">
        <v>437</v>
      </c>
      <c r="C130" s="64">
        <v>2425.36</v>
      </c>
      <c r="D130" s="176"/>
      <c r="E130" s="176"/>
      <c r="F130" s="174">
        <v>6113.1</v>
      </c>
      <c r="G130" s="174">
        <f t="shared" si="1"/>
        <v>252.04918032786887</v>
      </c>
      <c r="H130" s="178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242</v>
      </c>
      <c r="B131" s="67" t="s">
        <v>243</v>
      </c>
      <c r="C131" s="64">
        <v>6796.66</v>
      </c>
      <c r="D131" s="176"/>
      <c r="E131" s="176"/>
      <c r="F131" s="174">
        <v>190088.27</v>
      </c>
      <c r="G131" s="174">
        <f t="shared" si="1"/>
        <v>2796.7894524663584</v>
      </c>
      <c r="H131" s="178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438</v>
      </c>
      <c r="B132" s="67" t="s">
        <v>439</v>
      </c>
      <c r="C132" s="64">
        <v>6704.75</v>
      </c>
      <c r="D132" s="176"/>
      <c r="E132" s="176"/>
      <c r="F132" s="174">
        <v>1013.22</v>
      </c>
      <c r="G132" s="174">
        <f t="shared" si="1"/>
        <v>15.111972855065439</v>
      </c>
      <c r="H132" s="178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440</v>
      </c>
      <c r="B133" s="67" t="s">
        <v>358</v>
      </c>
      <c r="C133" s="64"/>
      <c r="D133" s="176"/>
      <c r="E133" s="176"/>
      <c r="F133" s="174"/>
      <c r="G133" s="174">
        <v>0</v>
      </c>
      <c r="H133" s="178"/>
      <c r="I133" s="66"/>
      <c r="J133" s="66"/>
      <c r="K133" s="66"/>
      <c r="L133" s="66"/>
      <c r="M133" s="66"/>
      <c r="N133" s="66"/>
      <c r="O133" s="66"/>
    </row>
    <row r="134" spans="1:15" x14ac:dyDescent="0.2">
      <c r="A134" s="69" t="s">
        <v>441</v>
      </c>
      <c r="B134" s="67" t="s">
        <v>360</v>
      </c>
      <c r="C134" s="64"/>
      <c r="D134" s="176"/>
      <c r="E134" s="176"/>
      <c r="F134" s="174"/>
      <c r="G134" s="174">
        <v>0</v>
      </c>
      <c r="H134" s="178"/>
      <c r="I134" s="66"/>
      <c r="J134" s="66"/>
      <c r="K134" s="66"/>
      <c r="L134" s="66"/>
      <c r="M134" s="66"/>
      <c r="N134" s="66"/>
      <c r="O134" s="66"/>
    </row>
    <row r="135" spans="1:15" x14ac:dyDescent="0.2">
      <c r="A135" s="179" t="s">
        <v>442</v>
      </c>
      <c r="B135" s="180" t="s">
        <v>443</v>
      </c>
      <c r="C135" s="178">
        <f>+C136+C137</f>
        <v>0</v>
      </c>
      <c r="D135" s="176"/>
      <c r="E135" s="176"/>
      <c r="F135" s="178">
        <f>+F136+F137</f>
        <v>0</v>
      </c>
      <c r="G135" s="174">
        <v>0</v>
      </c>
      <c r="H135" s="178"/>
      <c r="I135" s="169"/>
      <c r="J135" s="169"/>
      <c r="K135" s="169"/>
      <c r="L135" s="169"/>
      <c r="M135" s="169"/>
      <c r="N135" s="169"/>
      <c r="O135" s="169"/>
    </row>
    <row r="136" spans="1:15" x14ac:dyDescent="0.2">
      <c r="A136" s="69" t="s">
        <v>444</v>
      </c>
      <c r="B136" s="67" t="s">
        <v>364</v>
      </c>
      <c r="C136" s="64"/>
      <c r="D136" s="176"/>
      <c r="E136" s="176"/>
      <c r="F136" s="174"/>
      <c r="G136" s="174">
        <v>0</v>
      </c>
      <c r="H136" s="178"/>
      <c r="I136" s="66"/>
      <c r="J136" s="66"/>
      <c r="K136" s="66"/>
      <c r="L136" s="66"/>
      <c r="M136" s="66"/>
      <c r="N136" s="66"/>
      <c r="O136" s="66"/>
    </row>
    <row r="137" spans="1:15" x14ac:dyDescent="0.2">
      <c r="A137" s="69" t="s">
        <v>445</v>
      </c>
      <c r="B137" s="67" t="s">
        <v>366</v>
      </c>
      <c r="C137" s="64"/>
      <c r="D137" s="176"/>
      <c r="E137" s="176"/>
      <c r="F137" s="174"/>
      <c r="G137" s="174">
        <v>0</v>
      </c>
      <c r="H137" s="178"/>
      <c r="I137" s="66"/>
      <c r="J137" s="66"/>
      <c r="K137" s="66"/>
      <c r="L137" s="66"/>
      <c r="M137" s="66"/>
      <c r="N137" s="66"/>
      <c r="O137" s="66"/>
    </row>
    <row r="138" spans="1:15" x14ac:dyDescent="0.2">
      <c r="A138" s="179" t="s">
        <v>446</v>
      </c>
      <c r="B138" s="180" t="s">
        <v>447</v>
      </c>
      <c r="C138" s="178">
        <f>+C139+C140+C141</f>
        <v>2398.54</v>
      </c>
      <c r="D138" s="176"/>
      <c r="E138" s="176"/>
      <c r="F138" s="178">
        <f>+F139+F140+F141</f>
        <v>470.28</v>
      </c>
      <c r="G138" s="178">
        <f t="shared" ref="G138:G158" si="2">+F138/C138*100</f>
        <v>19.60692754759145</v>
      </c>
      <c r="H138" s="178"/>
      <c r="I138" s="169"/>
      <c r="J138" s="169"/>
      <c r="K138" s="169"/>
      <c r="L138" s="169"/>
      <c r="M138" s="169"/>
      <c r="N138" s="169"/>
      <c r="O138" s="169"/>
    </row>
    <row r="139" spans="1:15" x14ac:dyDescent="0.2">
      <c r="A139" s="69" t="s">
        <v>448</v>
      </c>
      <c r="B139" s="67" t="s">
        <v>449</v>
      </c>
      <c r="C139" s="64">
        <v>2398.54</v>
      </c>
      <c r="D139" s="176"/>
      <c r="E139" s="176"/>
      <c r="F139" s="174">
        <v>470.28</v>
      </c>
      <c r="G139" s="174">
        <f t="shared" si="2"/>
        <v>19.60692754759145</v>
      </c>
      <c r="H139" s="178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450</v>
      </c>
      <c r="B140" s="67" t="s">
        <v>451</v>
      </c>
      <c r="C140" s="64"/>
      <c r="D140" s="176"/>
      <c r="E140" s="176"/>
      <c r="F140" s="174"/>
      <c r="G140" s="174">
        <v>0</v>
      </c>
      <c r="H140" s="178"/>
      <c r="I140" s="66"/>
      <c r="J140" s="66"/>
      <c r="K140" s="66"/>
      <c r="L140" s="66"/>
      <c r="M140" s="66"/>
      <c r="N140" s="66"/>
      <c r="O140" s="66"/>
    </row>
    <row r="141" spans="1:15" x14ac:dyDescent="0.2">
      <c r="A141" s="69" t="s">
        <v>452</v>
      </c>
      <c r="B141" s="67" t="s">
        <v>453</v>
      </c>
      <c r="C141" s="64"/>
      <c r="D141" s="176"/>
      <c r="E141" s="176"/>
      <c r="F141" s="174"/>
      <c r="G141" s="174">
        <v>0</v>
      </c>
      <c r="H141" s="178"/>
      <c r="I141" s="66"/>
      <c r="J141" s="66"/>
      <c r="K141" s="66"/>
      <c r="L141" s="66"/>
      <c r="M141" s="66"/>
      <c r="N141" s="66"/>
      <c r="O141" s="66"/>
    </row>
    <row r="142" spans="1:15" x14ac:dyDescent="0.2">
      <c r="A142" s="179" t="s">
        <v>454</v>
      </c>
      <c r="B142" s="180" t="s">
        <v>455</v>
      </c>
      <c r="C142" s="178">
        <f>+C143+C144</f>
        <v>0</v>
      </c>
      <c r="D142" s="176"/>
      <c r="E142" s="176"/>
      <c r="F142" s="178">
        <f>+F143+F144</f>
        <v>0</v>
      </c>
      <c r="G142" s="174">
        <v>0</v>
      </c>
      <c r="H142" s="178"/>
      <c r="I142" s="169"/>
      <c r="J142" s="169"/>
      <c r="K142" s="169"/>
      <c r="L142" s="169"/>
      <c r="M142" s="169"/>
      <c r="N142" s="169"/>
      <c r="O142" s="169"/>
    </row>
    <row r="143" spans="1:15" x14ac:dyDescent="0.2">
      <c r="A143" s="69" t="s">
        <v>456</v>
      </c>
      <c r="B143" s="67" t="s">
        <v>457</v>
      </c>
      <c r="C143" s="64"/>
      <c r="D143" s="176"/>
      <c r="E143" s="176"/>
      <c r="F143" s="64"/>
      <c r="G143" s="174">
        <v>0</v>
      </c>
      <c r="H143" s="178"/>
      <c r="I143" s="66"/>
      <c r="J143" s="66"/>
      <c r="K143" s="66"/>
      <c r="L143" s="66"/>
      <c r="M143" s="66"/>
      <c r="N143" s="66"/>
      <c r="O143" s="66"/>
    </row>
    <row r="144" spans="1:15" x14ac:dyDescent="0.2">
      <c r="A144" s="69" t="s">
        <v>458</v>
      </c>
      <c r="B144" s="67" t="s">
        <v>370</v>
      </c>
      <c r="C144" s="64"/>
      <c r="D144" s="176"/>
      <c r="E144" s="176"/>
      <c r="F144" s="64"/>
      <c r="G144" s="174">
        <v>0</v>
      </c>
      <c r="H144" s="178"/>
      <c r="I144" s="66"/>
      <c r="J144" s="66"/>
      <c r="K144" s="66"/>
      <c r="L144" s="66"/>
      <c r="M144" s="66"/>
      <c r="N144" s="66"/>
      <c r="O144" s="66"/>
    </row>
    <row r="145" spans="1:15" x14ac:dyDescent="0.2">
      <c r="A145" s="179" t="s">
        <v>244</v>
      </c>
      <c r="B145" s="180" t="s">
        <v>245</v>
      </c>
      <c r="C145" s="178">
        <f>+C146+C147+C148</f>
        <v>0</v>
      </c>
      <c r="D145" s="176"/>
      <c r="E145" s="176"/>
      <c r="F145" s="178">
        <f>+F146+F147+F148</f>
        <v>34837.5</v>
      </c>
      <c r="G145" s="174">
        <v>0</v>
      </c>
      <c r="H145" s="178"/>
      <c r="I145" s="169"/>
      <c r="J145" s="169"/>
      <c r="K145" s="169"/>
      <c r="L145" s="169"/>
      <c r="M145" s="169"/>
      <c r="N145" s="169"/>
      <c r="O145" s="169"/>
    </row>
    <row r="146" spans="1:15" x14ac:dyDescent="0.2">
      <c r="A146" s="69" t="s">
        <v>246</v>
      </c>
      <c r="B146" s="67" t="s">
        <v>247</v>
      </c>
      <c r="C146" s="64"/>
      <c r="D146" s="176"/>
      <c r="E146" s="176"/>
      <c r="F146" s="174">
        <v>34837.5</v>
      </c>
      <c r="G146" s="174">
        <v>0</v>
      </c>
      <c r="H146" s="178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459</v>
      </c>
      <c r="B147" s="67" t="s">
        <v>460</v>
      </c>
      <c r="C147" s="64"/>
      <c r="D147" s="176"/>
      <c r="E147" s="176"/>
      <c r="F147" s="174"/>
      <c r="G147" s="174">
        <v>0</v>
      </c>
      <c r="H147" s="178"/>
      <c r="I147" s="66"/>
      <c r="J147" s="66"/>
      <c r="K147" s="66"/>
      <c r="L147" s="66"/>
      <c r="M147" s="66"/>
      <c r="N147" s="66"/>
      <c r="O147" s="66"/>
    </row>
    <row r="148" spans="1:15" x14ac:dyDescent="0.2">
      <c r="A148" s="69" t="s">
        <v>461</v>
      </c>
      <c r="B148" s="67" t="s">
        <v>462</v>
      </c>
      <c r="C148" s="64"/>
      <c r="D148" s="176"/>
      <c r="E148" s="176"/>
      <c r="F148" s="174"/>
      <c r="G148" s="174">
        <v>0</v>
      </c>
      <c r="H148" s="178"/>
      <c r="I148" s="66"/>
      <c r="J148" s="66"/>
      <c r="K148" s="66"/>
      <c r="L148" s="66"/>
      <c r="M148" s="66"/>
      <c r="N148" s="66"/>
      <c r="O148" s="66"/>
    </row>
    <row r="149" spans="1:15" ht="25.5" x14ac:dyDescent="0.2">
      <c r="A149" s="181" t="s">
        <v>59</v>
      </c>
      <c r="B149" s="182" t="s">
        <v>463</v>
      </c>
      <c r="C149" s="178">
        <f>+C150</f>
        <v>0</v>
      </c>
      <c r="D149" s="161"/>
      <c r="E149" s="161"/>
      <c r="F149" s="178">
        <f>+F150</f>
        <v>0</v>
      </c>
      <c r="G149" s="174">
        <v>0</v>
      </c>
      <c r="H149" s="178">
        <v>0</v>
      </c>
      <c r="I149" s="169"/>
      <c r="J149" s="169"/>
      <c r="K149" s="169"/>
      <c r="L149" s="169"/>
      <c r="M149" s="169"/>
      <c r="N149" s="169"/>
      <c r="O149" s="169"/>
    </row>
    <row r="150" spans="1:15" x14ac:dyDescent="0.2">
      <c r="A150" s="179" t="s">
        <v>464</v>
      </c>
      <c r="B150" s="180" t="s">
        <v>465</v>
      </c>
      <c r="C150" s="178">
        <f>+C151</f>
        <v>0</v>
      </c>
      <c r="D150" s="176"/>
      <c r="E150" s="176"/>
      <c r="F150" s="178">
        <f>+F151</f>
        <v>0</v>
      </c>
      <c r="G150" s="174">
        <v>0</v>
      </c>
      <c r="H150" s="178"/>
      <c r="I150" s="169"/>
      <c r="J150" s="169"/>
      <c r="K150" s="169"/>
      <c r="L150" s="169"/>
      <c r="M150" s="169"/>
      <c r="N150" s="169"/>
      <c r="O150" s="169"/>
    </row>
    <row r="151" spans="1:15" x14ac:dyDescent="0.2">
      <c r="A151" s="69" t="s">
        <v>466</v>
      </c>
      <c r="B151" s="67" t="s">
        <v>467</v>
      </c>
      <c r="C151" s="174"/>
      <c r="D151" s="176"/>
      <c r="E151" s="176"/>
      <c r="F151" s="174"/>
      <c r="G151" s="174">
        <v>0</v>
      </c>
      <c r="H151" s="178"/>
      <c r="I151" s="66"/>
      <c r="J151" s="66"/>
      <c r="K151" s="66"/>
      <c r="L151" s="66"/>
      <c r="M151" s="66"/>
      <c r="N151" s="66"/>
      <c r="O151" s="66"/>
    </row>
    <row r="152" spans="1:15" x14ac:dyDescent="0.2">
      <c r="A152" s="181" t="s">
        <v>468</v>
      </c>
      <c r="B152" s="182" t="s">
        <v>469</v>
      </c>
      <c r="C152" s="178">
        <f>+C153</f>
        <v>0</v>
      </c>
      <c r="D152" s="161"/>
      <c r="E152" s="161"/>
      <c r="F152" s="178">
        <f>+F153</f>
        <v>0</v>
      </c>
      <c r="G152" s="174">
        <v>0</v>
      </c>
      <c r="H152" s="178">
        <v>0</v>
      </c>
      <c r="I152" s="169"/>
      <c r="J152" s="169"/>
      <c r="K152" s="169"/>
      <c r="L152" s="169"/>
      <c r="M152" s="169"/>
      <c r="N152" s="169"/>
      <c r="O152" s="169"/>
    </row>
    <row r="153" spans="1:15" x14ac:dyDescent="0.2">
      <c r="A153" s="179" t="s">
        <v>470</v>
      </c>
      <c r="B153" s="180" t="s">
        <v>471</v>
      </c>
      <c r="C153" s="178">
        <f>+C154</f>
        <v>0</v>
      </c>
      <c r="D153" s="176"/>
      <c r="E153" s="176"/>
      <c r="F153" s="178">
        <f>+F154</f>
        <v>0</v>
      </c>
      <c r="G153" s="174">
        <v>0</v>
      </c>
      <c r="H153" s="178"/>
      <c r="I153" s="169"/>
      <c r="J153" s="169"/>
      <c r="K153" s="169"/>
      <c r="L153" s="169"/>
      <c r="M153" s="169"/>
      <c r="N153" s="169"/>
      <c r="O153" s="169"/>
    </row>
    <row r="154" spans="1:15" x14ac:dyDescent="0.2">
      <c r="A154" s="69" t="s">
        <v>472</v>
      </c>
      <c r="B154" s="67" t="s">
        <v>473</v>
      </c>
      <c r="C154" s="64"/>
      <c r="D154" s="176"/>
      <c r="E154" s="176"/>
      <c r="F154" s="64"/>
      <c r="G154" s="174">
        <v>0</v>
      </c>
      <c r="H154" s="178"/>
      <c r="I154" s="66"/>
      <c r="J154" s="66"/>
      <c r="K154" s="66"/>
      <c r="L154" s="66"/>
      <c r="M154" s="66"/>
      <c r="N154" s="66"/>
      <c r="O154" s="66"/>
    </row>
    <row r="155" spans="1:15" x14ac:dyDescent="0.2">
      <c r="A155" s="181" t="s">
        <v>248</v>
      </c>
      <c r="B155" s="182" t="s">
        <v>249</v>
      </c>
      <c r="C155" s="178">
        <f>+C156+C158+C160+C162</f>
        <v>0</v>
      </c>
      <c r="D155" s="161"/>
      <c r="E155" s="161"/>
      <c r="F155" s="178">
        <f>+F156+F158+F160+F162</f>
        <v>0</v>
      </c>
      <c r="G155" s="174">
        <v>0</v>
      </c>
      <c r="H155" s="178">
        <v>0</v>
      </c>
      <c r="I155" s="169"/>
      <c r="J155" s="169"/>
      <c r="K155" s="169"/>
      <c r="L155" s="169"/>
      <c r="M155" s="169"/>
      <c r="N155" s="169"/>
      <c r="O155" s="169"/>
    </row>
    <row r="156" spans="1:15" x14ac:dyDescent="0.2">
      <c r="A156" s="179" t="s">
        <v>250</v>
      </c>
      <c r="B156" s="180" t="s">
        <v>251</v>
      </c>
      <c r="C156" s="178">
        <f>+C157</f>
        <v>0</v>
      </c>
      <c r="D156" s="176"/>
      <c r="E156" s="176"/>
      <c r="F156" s="178">
        <f>+F157</f>
        <v>0</v>
      </c>
      <c r="G156" s="174">
        <v>0</v>
      </c>
      <c r="H156" s="178"/>
      <c r="I156" s="169"/>
      <c r="J156" s="169"/>
      <c r="K156" s="169"/>
      <c r="L156" s="169"/>
      <c r="M156" s="169"/>
      <c r="N156" s="169"/>
      <c r="O156" s="169"/>
    </row>
    <row r="157" spans="1:15" x14ac:dyDescent="0.2">
      <c r="A157" s="69" t="s">
        <v>252</v>
      </c>
      <c r="B157" s="67" t="s">
        <v>251</v>
      </c>
      <c r="C157" s="64"/>
      <c r="D157" s="176"/>
      <c r="E157" s="176"/>
      <c r="F157" s="64"/>
      <c r="G157" s="174">
        <v>0</v>
      </c>
      <c r="H157" s="178"/>
      <c r="I157" s="66"/>
      <c r="J157" s="66"/>
      <c r="K157" s="66"/>
      <c r="L157" s="66"/>
      <c r="M157" s="66"/>
      <c r="N157" s="66"/>
      <c r="O157" s="66"/>
    </row>
    <row r="158" spans="1:15" x14ac:dyDescent="0.2">
      <c r="A158" s="179" t="s">
        <v>474</v>
      </c>
      <c r="B158" s="180" t="s">
        <v>475</v>
      </c>
      <c r="C158" s="178">
        <f>+C159</f>
        <v>0</v>
      </c>
      <c r="D158" s="176"/>
      <c r="E158" s="176"/>
      <c r="F158" s="178">
        <f>+F159</f>
        <v>0</v>
      </c>
      <c r="G158" s="174">
        <v>0</v>
      </c>
      <c r="H158" s="178"/>
      <c r="I158" s="169"/>
      <c r="J158" s="169"/>
      <c r="K158" s="169"/>
      <c r="L158" s="169"/>
      <c r="M158" s="169"/>
      <c r="N158" s="169"/>
      <c r="O158" s="169"/>
    </row>
    <row r="159" spans="1:15" x14ac:dyDescent="0.2">
      <c r="A159" s="69" t="s">
        <v>476</v>
      </c>
      <c r="B159" s="67" t="s">
        <v>475</v>
      </c>
      <c r="C159" s="64"/>
      <c r="D159" s="176"/>
      <c r="E159" s="176"/>
      <c r="F159" s="64"/>
      <c r="G159" s="174">
        <v>0</v>
      </c>
      <c r="H159" s="178"/>
      <c r="I159" s="66"/>
      <c r="J159" s="66"/>
      <c r="K159" s="66"/>
      <c r="L159" s="66"/>
      <c r="M159" s="66"/>
      <c r="N159" s="66"/>
      <c r="O159" s="66"/>
    </row>
    <row r="160" spans="1:15" x14ac:dyDescent="0.2">
      <c r="A160" s="179" t="s">
        <v>477</v>
      </c>
      <c r="B160" s="180" t="s">
        <v>478</v>
      </c>
      <c r="C160" s="178">
        <f>+C161</f>
        <v>0</v>
      </c>
      <c r="D160" s="176"/>
      <c r="E160" s="176"/>
      <c r="F160" s="178">
        <f>+F161</f>
        <v>0</v>
      </c>
      <c r="G160" s="174">
        <v>0</v>
      </c>
      <c r="H160" s="178"/>
      <c r="I160" s="169"/>
      <c r="J160" s="169"/>
      <c r="K160" s="169"/>
      <c r="L160" s="169"/>
      <c r="M160" s="169"/>
      <c r="N160" s="169"/>
      <c r="O160" s="169"/>
    </row>
    <row r="161" spans="1:15" x14ac:dyDescent="0.2">
      <c r="A161" s="69" t="s">
        <v>479</v>
      </c>
      <c r="B161" s="67" t="s">
        <v>478</v>
      </c>
      <c r="C161" s="64"/>
      <c r="D161" s="176"/>
      <c r="E161" s="176"/>
      <c r="F161" s="64"/>
      <c r="G161" s="174">
        <v>0</v>
      </c>
      <c r="H161" s="178"/>
      <c r="I161" s="66"/>
      <c r="J161" s="66"/>
      <c r="K161" s="66"/>
      <c r="L161" s="66"/>
      <c r="M161" s="66"/>
      <c r="N161" s="66"/>
      <c r="O161" s="66"/>
    </row>
    <row r="162" spans="1:15" x14ac:dyDescent="0.2">
      <c r="A162" s="179" t="s">
        <v>480</v>
      </c>
      <c r="B162" s="180" t="s">
        <v>481</v>
      </c>
      <c r="C162" s="178">
        <f>+C163</f>
        <v>0</v>
      </c>
      <c r="D162" s="176"/>
      <c r="E162" s="176"/>
      <c r="F162" s="178">
        <f>+F163</f>
        <v>0</v>
      </c>
      <c r="G162" s="174">
        <v>0</v>
      </c>
      <c r="H162" s="178"/>
      <c r="I162" s="169"/>
      <c r="J162" s="169"/>
      <c r="K162" s="169"/>
      <c r="L162" s="169"/>
      <c r="M162" s="169"/>
      <c r="N162" s="169"/>
      <c r="O162" s="169"/>
    </row>
    <row r="163" spans="1:15" x14ac:dyDescent="0.2">
      <c r="A163" s="69" t="s">
        <v>482</v>
      </c>
      <c r="B163" s="67" t="s">
        <v>481</v>
      </c>
      <c r="C163" s="64"/>
      <c r="D163" s="176"/>
      <c r="E163" s="176"/>
      <c r="F163" s="64"/>
      <c r="G163" s="174">
        <v>0</v>
      </c>
      <c r="H163" s="178"/>
      <c r="I163" s="66"/>
      <c r="J163" s="66"/>
      <c r="K163" s="66"/>
      <c r="L163" s="66"/>
      <c r="M163" s="66"/>
      <c r="N163" s="66"/>
      <c r="O163" s="66"/>
    </row>
    <row r="164" spans="1:15" x14ac:dyDescent="0.2">
      <c r="H164" s="149"/>
    </row>
    <row r="167" spans="1:15" x14ac:dyDescent="0.2">
      <c r="A167" s="32" t="s">
        <v>544</v>
      </c>
    </row>
    <row r="168" spans="1:15" x14ac:dyDescent="0.2">
      <c r="A168" s="32" t="s">
        <v>538</v>
      </c>
    </row>
    <row r="169" spans="1:15" x14ac:dyDescent="0.2">
      <c r="A169" s="32" t="s">
        <v>539</v>
      </c>
    </row>
    <row r="170" spans="1:15" x14ac:dyDescent="0.2">
      <c r="A170" s="32" t="s">
        <v>540</v>
      </c>
    </row>
    <row r="171" spans="1:15" x14ac:dyDescent="0.2">
      <c r="A171" s="32" t="s">
        <v>541</v>
      </c>
    </row>
    <row r="172" spans="1:15" x14ac:dyDescent="0.2">
      <c r="A172" s="32" t="s">
        <v>542</v>
      </c>
    </row>
    <row r="173" spans="1:15" x14ac:dyDescent="0.2">
      <c r="A173" s="32" t="s">
        <v>543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9"/>
  <sheetViews>
    <sheetView topLeftCell="A4" zoomScale="90" zoomScaleNormal="90" workbookViewId="0">
      <pane xSplit="2" ySplit="6" topLeftCell="C13" activePane="bottomRight" state="frozen"/>
      <selection activeCell="A4" sqref="A4"/>
      <selection pane="topRight" activeCell="C4" sqref="C4"/>
      <selection pane="bottomLeft" activeCell="A11" sqref="A11"/>
      <selection pane="bottomRight" activeCell="F44" sqref="F44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272" t="s">
        <v>52</v>
      </c>
      <c r="B5" s="272"/>
      <c r="C5" s="272"/>
      <c r="D5" s="272"/>
      <c r="E5" s="272"/>
      <c r="F5" s="272"/>
      <c r="G5" s="272"/>
      <c r="H5" s="272"/>
      <c r="I5" s="38"/>
      <c r="J5" s="38"/>
      <c r="K5" s="38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 x14ac:dyDescent="0.25">
      <c r="A7" s="271" t="s">
        <v>3</v>
      </c>
      <c r="B7" s="271"/>
      <c r="C7" s="162" t="s">
        <v>556</v>
      </c>
      <c r="D7" s="162" t="s">
        <v>560</v>
      </c>
      <c r="E7" s="162" t="s">
        <v>561</v>
      </c>
      <c r="F7" s="162" t="s">
        <v>562</v>
      </c>
      <c r="G7" s="86" t="s">
        <v>259</v>
      </c>
      <c r="H7" s="86" t="s">
        <v>565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 x14ac:dyDescent="0.2">
      <c r="A8" s="270">
        <v>1</v>
      </c>
      <c r="B8" s="270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26</v>
      </c>
      <c r="B9" s="78" t="s">
        <v>25</v>
      </c>
      <c r="C9" s="82" t="s">
        <v>27</v>
      </c>
      <c r="D9" s="82" t="s">
        <v>27</v>
      </c>
      <c r="E9" s="82" t="s">
        <v>27</v>
      </c>
      <c r="F9" s="82" t="s">
        <v>27</v>
      </c>
      <c r="G9" s="82" t="s">
        <v>25</v>
      </c>
      <c r="H9" s="82" t="s">
        <v>25</v>
      </c>
      <c r="I9" s="77"/>
      <c r="J9" s="77"/>
      <c r="K9" s="77"/>
      <c r="L9" s="77"/>
      <c r="M9" s="75"/>
      <c r="N9" s="75"/>
      <c r="O9" s="75"/>
    </row>
    <row r="10" spans="1:15" x14ac:dyDescent="0.2">
      <c r="A10" s="187" t="s">
        <v>28</v>
      </c>
      <c r="B10" s="187" t="s">
        <v>25</v>
      </c>
      <c r="C10" s="188">
        <f>+C11+C14+C16+C18+C25+C27</f>
        <v>4092962.71</v>
      </c>
      <c r="D10" s="189">
        <f>+D11+D14+D16+D18+D25+D27</f>
        <v>9849772</v>
      </c>
      <c r="E10" s="189">
        <f>+E11+E14+E16+E18+E25+E27</f>
        <v>0</v>
      </c>
      <c r="F10" s="188">
        <f>+F11+F14+F16+F18+F25+F27</f>
        <v>5484080.3199999994</v>
      </c>
      <c r="G10" s="188">
        <f>+F10/C10*100</f>
        <v>133.98803528312621</v>
      </c>
      <c r="H10" s="188">
        <f>+F10/D10*100</f>
        <v>55.677231107481461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183" t="s">
        <v>53</v>
      </c>
      <c r="B11" s="184" t="s">
        <v>54</v>
      </c>
      <c r="C11" s="185">
        <f>+C12</f>
        <v>3543729.69</v>
      </c>
      <c r="D11" s="186">
        <f t="shared" ref="D11" si="0">+D12</f>
        <v>7452653</v>
      </c>
      <c r="E11" s="186">
        <f t="shared" ref="E11" si="1">+E12</f>
        <v>0</v>
      </c>
      <c r="F11" s="185">
        <f>+F12+F13</f>
        <v>3843737.8899999997</v>
      </c>
      <c r="G11" s="185">
        <f t="shared" ref="G11:G49" si="2">+F11/C11*100</f>
        <v>108.46588837874933</v>
      </c>
      <c r="H11" s="188">
        <f t="shared" ref="H11:H49" si="3">+F11/D11*100</f>
        <v>51.575430789545671</v>
      </c>
      <c r="I11" s="80"/>
      <c r="J11" s="80"/>
      <c r="K11" s="80"/>
      <c r="L11" s="80"/>
      <c r="M11" s="79"/>
      <c r="N11" s="79"/>
      <c r="O11" s="79"/>
    </row>
    <row r="12" spans="1:15" x14ac:dyDescent="0.2">
      <c r="A12" s="92" t="s">
        <v>55</v>
      </c>
      <c r="B12" s="93" t="s">
        <v>54</v>
      </c>
      <c r="C12" s="91">
        <v>3543729.69</v>
      </c>
      <c r="D12" s="91">
        <v>7452653</v>
      </c>
      <c r="E12" s="91"/>
      <c r="F12" s="91">
        <v>3838842.51</v>
      </c>
      <c r="G12" s="174">
        <f t="shared" si="2"/>
        <v>108.32774635245951</v>
      </c>
      <c r="H12" s="188">
        <f t="shared" si="3"/>
        <v>51.509744382302515</v>
      </c>
      <c r="I12" s="88"/>
      <c r="J12" s="88"/>
      <c r="K12" s="88"/>
      <c r="L12" s="88"/>
      <c r="M12" s="88"/>
      <c r="N12" s="88"/>
      <c r="O12" s="88"/>
    </row>
    <row r="13" spans="1:15" x14ac:dyDescent="0.2">
      <c r="A13" s="121">
        <v>12</v>
      </c>
      <c r="B13" s="156" t="s">
        <v>73</v>
      </c>
      <c r="C13" s="174"/>
      <c r="D13" s="174"/>
      <c r="E13" s="174"/>
      <c r="F13" s="174">
        <v>4895.38</v>
      </c>
      <c r="G13" s="174"/>
      <c r="H13" s="188">
        <v>0</v>
      </c>
      <c r="I13" s="169"/>
      <c r="J13" s="169"/>
      <c r="K13" s="169"/>
      <c r="L13" s="169"/>
      <c r="M13" s="169"/>
      <c r="N13" s="169"/>
      <c r="O13" s="169"/>
    </row>
    <row r="14" spans="1:15" x14ac:dyDescent="0.2">
      <c r="A14" s="183" t="s">
        <v>80</v>
      </c>
      <c r="B14" s="184" t="s">
        <v>483</v>
      </c>
      <c r="C14" s="185">
        <f>+C15</f>
        <v>124422.15</v>
      </c>
      <c r="D14" s="186">
        <f t="shared" ref="D14" si="4">+D15</f>
        <v>204700</v>
      </c>
      <c r="E14" s="186">
        <f t="shared" ref="E14" si="5">+E15</f>
        <v>0</v>
      </c>
      <c r="F14" s="185">
        <f t="shared" ref="F14" si="6">+F15</f>
        <v>162985.26999999999</v>
      </c>
      <c r="G14" s="185">
        <f t="shared" si="2"/>
        <v>130.99377401853286</v>
      </c>
      <c r="H14" s="188">
        <f t="shared" si="3"/>
        <v>79.621529066927209</v>
      </c>
      <c r="I14" s="148"/>
      <c r="J14" s="148"/>
      <c r="K14" s="148"/>
      <c r="L14" s="148"/>
      <c r="M14" s="166"/>
      <c r="N14" s="166"/>
      <c r="O14" s="166"/>
    </row>
    <row r="15" spans="1:15" x14ac:dyDescent="0.2">
      <c r="A15" s="92" t="s">
        <v>82</v>
      </c>
      <c r="B15" s="93" t="s">
        <v>483</v>
      </c>
      <c r="C15" s="91">
        <v>124422.15</v>
      </c>
      <c r="D15" s="94">
        <v>204700</v>
      </c>
      <c r="E15" s="94"/>
      <c r="F15" s="91">
        <v>162985.26999999999</v>
      </c>
      <c r="G15" s="174">
        <f t="shared" si="2"/>
        <v>130.99377401853286</v>
      </c>
      <c r="H15" s="188">
        <f t="shared" si="3"/>
        <v>79.621529066927209</v>
      </c>
      <c r="I15" s="88"/>
      <c r="J15" s="88"/>
      <c r="K15" s="88"/>
      <c r="L15" s="88"/>
      <c r="M15" s="88"/>
      <c r="N15" s="88"/>
      <c r="O15" s="88"/>
    </row>
    <row r="16" spans="1:15" x14ac:dyDescent="0.2">
      <c r="A16" s="183" t="s">
        <v>56</v>
      </c>
      <c r="B16" s="184" t="s">
        <v>57</v>
      </c>
      <c r="C16" s="185">
        <f>+C17</f>
        <v>18167</v>
      </c>
      <c r="D16" s="186">
        <f t="shared" ref="D16" si="7">+D17</f>
        <v>700000</v>
      </c>
      <c r="E16" s="186">
        <f t="shared" ref="E16" si="8">+E17</f>
        <v>0</v>
      </c>
      <c r="F16" s="185">
        <f t="shared" ref="F16" si="9">+F17</f>
        <v>26328.26</v>
      </c>
      <c r="G16" s="185">
        <f t="shared" si="2"/>
        <v>144.92354268729014</v>
      </c>
      <c r="H16" s="188">
        <f t="shared" si="3"/>
        <v>3.76118</v>
      </c>
      <c r="I16" s="148"/>
      <c r="J16" s="148"/>
      <c r="K16" s="148"/>
      <c r="L16" s="148"/>
      <c r="M16" s="166"/>
      <c r="N16" s="166"/>
      <c r="O16" s="166"/>
    </row>
    <row r="17" spans="1:15" x14ac:dyDescent="0.2">
      <c r="A17" s="92" t="s">
        <v>59</v>
      </c>
      <c r="B17" s="93" t="s">
        <v>60</v>
      </c>
      <c r="C17" s="91">
        <v>18167</v>
      </c>
      <c r="D17" s="94">
        <v>700000</v>
      </c>
      <c r="E17" s="94"/>
      <c r="F17" s="91">
        <v>26328.26</v>
      </c>
      <c r="G17" s="174">
        <f t="shared" si="2"/>
        <v>144.92354268729014</v>
      </c>
      <c r="H17" s="188">
        <f t="shared" si="3"/>
        <v>3.76118</v>
      </c>
      <c r="I17" s="88"/>
      <c r="J17" s="88"/>
      <c r="K17" s="88"/>
      <c r="L17" s="88"/>
      <c r="M17" s="88"/>
      <c r="N17" s="88"/>
      <c r="O17" s="88"/>
    </row>
    <row r="18" spans="1:15" x14ac:dyDescent="0.2">
      <c r="A18" s="183" t="s">
        <v>61</v>
      </c>
      <c r="B18" s="184" t="s">
        <v>62</v>
      </c>
      <c r="C18" s="185">
        <f>SUM(C20:C24)</f>
        <v>318903.7</v>
      </c>
      <c r="D18" s="186">
        <f>SUM(D19:D24)</f>
        <v>1378439</v>
      </c>
      <c r="E18" s="186">
        <f>SUM(E20:E24)</f>
        <v>0</v>
      </c>
      <c r="F18" s="185">
        <f>SUM(F19:F24)</f>
        <v>1073493.31</v>
      </c>
      <c r="G18" s="185">
        <f t="shared" si="2"/>
        <v>336.61989810717154</v>
      </c>
      <c r="H18" s="188">
        <f t="shared" si="3"/>
        <v>77.877462114754451</v>
      </c>
      <c r="I18" s="148"/>
      <c r="J18" s="148"/>
      <c r="K18" s="148"/>
      <c r="L18" s="148"/>
      <c r="M18" s="166"/>
      <c r="N18" s="166"/>
      <c r="O18" s="166"/>
    </row>
    <row r="19" spans="1:15" x14ac:dyDescent="0.2">
      <c r="A19" s="183">
        <v>50</v>
      </c>
      <c r="B19" s="184" t="s">
        <v>563</v>
      </c>
      <c r="C19" s="185"/>
      <c r="D19" s="186">
        <v>228497</v>
      </c>
      <c r="E19" s="186"/>
      <c r="F19" s="185">
        <v>246217.98</v>
      </c>
      <c r="G19" s="185"/>
      <c r="H19" s="188">
        <f t="shared" si="3"/>
        <v>107.75545411974774</v>
      </c>
      <c r="I19" s="148"/>
      <c r="J19" s="148"/>
      <c r="K19" s="148"/>
      <c r="L19" s="148"/>
      <c r="M19" s="166"/>
      <c r="N19" s="166"/>
      <c r="O19" s="166"/>
    </row>
    <row r="20" spans="1:15" x14ac:dyDescent="0.2">
      <c r="A20" s="92" t="s">
        <v>63</v>
      </c>
      <c r="B20" s="93" t="s">
        <v>64</v>
      </c>
      <c r="C20" s="91">
        <v>19947.75</v>
      </c>
      <c r="D20" s="94">
        <v>107807</v>
      </c>
      <c r="E20" s="94"/>
      <c r="F20" s="91">
        <v>57827.93</v>
      </c>
      <c r="G20" s="174">
        <f t="shared" si="2"/>
        <v>289.89700592798687</v>
      </c>
      <c r="H20" s="188">
        <f t="shared" si="3"/>
        <v>53.640236719322502</v>
      </c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74</v>
      </c>
      <c r="B21" s="93" t="s">
        <v>75</v>
      </c>
      <c r="C21" s="91">
        <v>221942.18</v>
      </c>
      <c r="D21" s="94">
        <v>0</v>
      </c>
      <c r="E21" s="94"/>
      <c r="F21" s="91"/>
      <c r="G21" s="174">
        <f t="shared" si="2"/>
        <v>0</v>
      </c>
      <c r="H21" s="188">
        <v>0</v>
      </c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65</v>
      </c>
      <c r="B22" s="93" t="s">
        <v>66</v>
      </c>
      <c r="C22" s="91"/>
      <c r="D22" s="94"/>
      <c r="E22" s="94"/>
      <c r="F22" s="91">
        <v>264136.53000000003</v>
      </c>
      <c r="G22" s="174">
        <v>0</v>
      </c>
      <c r="H22" s="188">
        <v>0</v>
      </c>
      <c r="I22" s="88"/>
      <c r="J22" s="88"/>
      <c r="K22" s="88"/>
      <c r="L22" s="88"/>
      <c r="M22" s="88"/>
      <c r="N22" s="88"/>
      <c r="O22" s="88"/>
    </row>
    <row r="23" spans="1:15" x14ac:dyDescent="0.2">
      <c r="A23" s="92" t="s">
        <v>67</v>
      </c>
      <c r="B23" s="93" t="s">
        <v>68</v>
      </c>
      <c r="C23" s="91"/>
      <c r="D23" s="94"/>
      <c r="E23" s="94"/>
      <c r="F23" s="91"/>
      <c r="G23" s="174">
        <v>0</v>
      </c>
      <c r="H23" s="188">
        <v>0</v>
      </c>
      <c r="I23" s="88"/>
      <c r="J23" s="88"/>
      <c r="K23" s="88"/>
      <c r="L23" s="88"/>
      <c r="M23" s="88"/>
      <c r="N23" s="88"/>
      <c r="O23" s="88"/>
    </row>
    <row r="24" spans="1:15" x14ac:dyDescent="0.2">
      <c r="A24" s="92" t="s">
        <v>69</v>
      </c>
      <c r="B24" s="93" t="s">
        <v>70</v>
      </c>
      <c r="C24" s="91">
        <v>77013.77</v>
      </c>
      <c r="D24" s="94">
        <v>1042135</v>
      </c>
      <c r="E24" s="94"/>
      <c r="F24" s="91">
        <v>505310.87</v>
      </c>
      <c r="G24" s="174">
        <f t="shared" si="2"/>
        <v>656.13054652434232</v>
      </c>
      <c r="H24" s="188">
        <f t="shared" si="3"/>
        <v>48.488043295734244</v>
      </c>
      <c r="I24" s="88"/>
      <c r="J24" s="88"/>
      <c r="K24" s="88"/>
      <c r="L24" s="88"/>
      <c r="M24" s="88"/>
      <c r="N24" s="88"/>
      <c r="O24" s="88"/>
    </row>
    <row r="25" spans="1:15" x14ac:dyDescent="0.2">
      <c r="A25" s="183" t="s">
        <v>29</v>
      </c>
      <c r="B25" s="184" t="s">
        <v>484</v>
      </c>
      <c r="C25" s="185">
        <f>+C26</f>
        <v>87740.17</v>
      </c>
      <c r="D25" s="186">
        <f t="shared" ref="D25" si="10">+D26</f>
        <v>113710</v>
      </c>
      <c r="E25" s="186">
        <f t="shared" ref="E25" si="11">+E26</f>
        <v>0</v>
      </c>
      <c r="F25" s="185">
        <f t="shared" ref="F25" si="12">+F26</f>
        <v>377535.59</v>
      </c>
      <c r="G25" s="185">
        <f t="shared" si="2"/>
        <v>430.28819068848401</v>
      </c>
      <c r="H25" s="188">
        <f t="shared" si="3"/>
        <v>332.01617272007741</v>
      </c>
      <c r="I25" s="148"/>
      <c r="J25" s="148"/>
      <c r="K25" s="148"/>
      <c r="L25" s="148"/>
      <c r="M25" s="166"/>
      <c r="N25" s="166"/>
      <c r="O25" s="166"/>
    </row>
    <row r="26" spans="1:15" x14ac:dyDescent="0.2">
      <c r="A26" s="92" t="s">
        <v>31</v>
      </c>
      <c r="B26" s="93" t="s">
        <v>484</v>
      </c>
      <c r="C26" s="91">
        <v>87740.17</v>
      </c>
      <c r="D26" s="94">
        <v>113710</v>
      </c>
      <c r="E26" s="94"/>
      <c r="F26" s="91">
        <v>377535.59</v>
      </c>
      <c r="G26" s="174">
        <f t="shared" si="2"/>
        <v>430.28819068848401</v>
      </c>
      <c r="H26" s="188">
        <f t="shared" si="3"/>
        <v>332.01617272007741</v>
      </c>
      <c r="I26" s="88"/>
      <c r="J26" s="88"/>
      <c r="K26" s="88"/>
      <c r="L26" s="88"/>
      <c r="M26" s="88"/>
      <c r="N26" s="88"/>
      <c r="O26" s="88"/>
    </row>
    <row r="27" spans="1:15" x14ac:dyDescent="0.2">
      <c r="A27" s="183" t="s">
        <v>335</v>
      </c>
      <c r="B27" s="184" t="s">
        <v>485</v>
      </c>
      <c r="C27" s="185">
        <f>+C28</f>
        <v>0</v>
      </c>
      <c r="D27" s="186">
        <f t="shared" ref="D27" si="13">+D28</f>
        <v>270</v>
      </c>
      <c r="E27" s="186">
        <f t="shared" ref="E27" si="14">+E28</f>
        <v>0</v>
      </c>
      <c r="F27" s="185">
        <f t="shared" ref="F27" si="15">+F28</f>
        <v>0</v>
      </c>
      <c r="G27" s="185">
        <v>0</v>
      </c>
      <c r="H27" s="188">
        <f t="shared" si="3"/>
        <v>0</v>
      </c>
      <c r="I27" s="148"/>
      <c r="J27" s="148"/>
      <c r="K27" s="148"/>
      <c r="L27" s="148"/>
      <c r="M27" s="166"/>
      <c r="N27" s="166"/>
      <c r="O27" s="166"/>
    </row>
    <row r="28" spans="1:15" x14ac:dyDescent="0.2">
      <c r="A28" s="92" t="s">
        <v>337</v>
      </c>
      <c r="B28" s="93" t="s">
        <v>485</v>
      </c>
      <c r="C28" s="91"/>
      <c r="D28" s="94">
        <v>270</v>
      </c>
      <c r="E28" s="94"/>
      <c r="F28" s="91"/>
      <c r="G28" s="174">
        <v>0</v>
      </c>
      <c r="H28" s="188">
        <f t="shared" si="3"/>
        <v>0</v>
      </c>
      <c r="I28" s="88"/>
      <c r="J28" s="88"/>
      <c r="K28" s="88"/>
      <c r="L28" s="88"/>
      <c r="M28" s="88"/>
      <c r="N28" s="88"/>
      <c r="O28" s="88"/>
    </row>
    <row r="29" spans="1:15" x14ac:dyDescent="0.2">
      <c r="A29" s="187" t="s">
        <v>71</v>
      </c>
      <c r="B29" s="187" t="s">
        <v>25</v>
      </c>
      <c r="C29" s="188">
        <f>+C30+C33+C35+C37+C44+C46+C48</f>
        <v>4284564.09</v>
      </c>
      <c r="D29" s="189">
        <f>+D30+D33+D35+D37+D44+D46+D48</f>
        <v>9233110</v>
      </c>
      <c r="E29" s="189">
        <f>+E30+E33+E35+E37+E44+E46+E48</f>
        <v>0</v>
      </c>
      <c r="F29" s="188">
        <f>+F30+F33+F35+F37+F44+F46+F48</f>
        <v>4687668.03</v>
      </c>
      <c r="G29" s="188">
        <f t="shared" si="2"/>
        <v>109.40828358574046</v>
      </c>
      <c r="H29" s="188">
        <f t="shared" si="3"/>
        <v>50.7701958495025</v>
      </c>
      <c r="I29" s="81"/>
      <c r="J29" s="81"/>
      <c r="K29" s="81"/>
      <c r="L29" s="81"/>
      <c r="M29" s="81"/>
      <c r="N29" s="81"/>
      <c r="O29" s="81"/>
    </row>
    <row r="30" spans="1:15" x14ac:dyDescent="0.2">
      <c r="A30" s="183" t="s">
        <v>53</v>
      </c>
      <c r="B30" s="184" t="s">
        <v>54</v>
      </c>
      <c r="C30" s="185">
        <f>+C31+C32</f>
        <v>3553804.44</v>
      </c>
      <c r="D30" s="186">
        <f>+D31+D32</f>
        <v>7452653</v>
      </c>
      <c r="E30" s="186">
        <f>+E31+E32</f>
        <v>0</v>
      </c>
      <c r="F30" s="185">
        <f>+F31+F32</f>
        <v>3776166.02</v>
      </c>
      <c r="G30" s="185">
        <f t="shared" si="2"/>
        <v>106.25700101832278</v>
      </c>
      <c r="H30" s="188">
        <f t="shared" si="3"/>
        <v>50.668748699288699</v>
      </c>
      <c r="I30" s="148"/>
      <c r="J30" s="148"/>
      <c r="K30" s="148"/>
      <c r="L30" s="148"/>
      <c r="M30" s="166"/>
      <c r="N30" s="166"/>
      <c r="O30" s="166"/>
    </row>
    <row r="31" spans="1:15" x14ac:dyDescent="0.2">
      <c r="A31" s="92" t="s">
        <v>55</v>
      </c>
      <c r="B31" s="93" t="s">
        <v>54</v>
      </c>
      <c r="C31" s="91">
        <v>3553804.44</v>
      </c>
      <c r="D31" s="94">
        <v>7452653</v>
      </c>
      <c r="E31" s="94"/>
      <c r="F31" s="91">
        <v>3776166.02</v>
      </c>
      <c r="G31" s="174">
        <f t="shared" si="2"/>
        <v>106.25700101832278</v>
      </c>
      <c r="H31" s="188">
        <f t="shared" si="3"/>
        <v>50.668748699288699</v>
      </c>
      <c r="I31" s="88"/>
      <c r="J31" s="88"/>
      <c r="K31" s="88"/>
      <c r="L31" s="88"/>
      <c r="M31" s="88"/>
      <c r="N31" s="88"/>
      <c r="O31" s="88"/>
    </row>
    <row r="32" spans="1:15" x14ac:dyDescent="0.2">
      <c r="A32" s="92" t="s">
        <v>72</v>
      </c>
      <c r="B32" s="93" t="s">
        <v>73</v>
      </c>
      <c r="C32" s="91"/>
      <c r="D32" s="94"/>
      <c r="E32" s="94"/>
      <c r="F32" s="91"/>
      <c r="G32" s="174">
        <v>0</v>
      </c>
      <c r="H32" s="188">
        <v>0</v>
      </c>
      <c r="I32" s="88"/>
      <c r="J32" s="88"/>
      <c r="K32" s="88"/>
      <c r="L32" s="88"/>
      <c r="M32" s="88"/>
      <c r="N32" s="88"/>
      <c r="O32" s="88"/>
    </row>
    <row r="33" spans="1:15" x14ac:dyDescent="0.2">
      <c r="A33" s="183" t="s">
        <v>80</v>
      </c>
      <c r="B33" s="184" t="s">
        <v>483</v>
      </c>
      <c r="C33" s="185">
        <f>+C34</f>
        <v>187042.25</v>
      </c>
      <c r="D33" s="186">
        <f t="shared" ref="D33" si="16">+D34</f>
        <v>151750</v>
      </c>
      <c r="E33" s="186">
        <f t="shared" ref="E33" si="17">+E34</f>
        <v>0</v>
      </c>
      <c r="F33" s="185">
        <f t="shared" ref="F33" si="18">+F34</f>
        <v>131628.85</v>
      </c>
      <c r="G33" s="185">
        <f t="shared" si="2"/>
        <v>70.37385938203802</v>
      </c>
      <c r="H33" s="188">
        <f t="shared" si="3"/>
        <v>86.740593080724878</v>
      </c>
      <c r="I33" s="148"/>
      <c r="J33" s="148"/>
      <c r="K33" s="148"/>
      <c r="L33" s="148"/>
      <c r="M33" s="166"/>
      <c r="N33" s="166"/>
      <c r="O33" s="166"/>
    </row>
    <row r="34" spans="1:15" x14ac:dyDescent="0.2">
      <c r="A34" s="92" t="s">
        <v>82</v>
      </c>
      <c r="B34" s="93" t="s">
        <v>483</v>
      </c>
      <c r="C34" s="91">
        <v>187042.25</v>
      </c>
      <c r="D34" s="94">
        <v>151750</v>
      </c>
      <c r="E34" s="94"/>
      <c r="F34" s="91">
        <v>131628.85</v>
      </c>
      <c r="G34" s="174">
        <f t="shared" si="2"/>
        <v>70.37385938203802</v>
      </c>
      <c r="H34" s="188">
        <f t="shared" si="3"/>
        <v>86.740593080724878</v>
      </c>
      <c r="I34" s="88"/>
      <c r="J34" s="88"/>
      <c r="K34" s="88"/>
      <c r="L34" s="88"/>
      <c r="M34" s="88"/>
      <c r="N34" s="88"/>
      <c r="O34" s="88"/>
    </row>
    <row r="35" spans="1:15" x14ac:dyDescent="0.2">
      <c r="A35" s="183" t="s">
        <v>56</v>
      </c>
      <c r="B35" s="184" t="s">
        <v>57</v>
      </c>
      <c r="C35" s="185">
        <f>+C36</f>
        <v>187147.78</v>
      </c>
      <c r="D35" s="186">
        <f t="shared" ref="D35" si="19">+D36</f>
        <v>510000</v>
      </c>
      <c r="E35" s="186">
        <f t="shared" ref="E35" si="20">+E36</f>
        <v>0</v>
      </c>
      <c r="F35" s="185">
        <f t="shared" ref="F35" si="21">+F36</f>
        <v>152911.66</v>
      </c>
      <c r="G35" s="185">
        <f t="shared" si="2"/>
        <v>81.706371296522988</v>
      </c>
      <c r="H35" s="188">
        <f t="shared" si="3"/>
        <v>29.982678431372552</v>
      </c>
      <c r="I35" s="148"/>
      <c r="J35" s="148"/>
      <c r="K35" s="148"/>
      <c r="L35" s="148"/>
      <c r="M35" s="166"/>
      <c r="N35" s="166"/>
      <c r="O35" s="166"/>
    </row>
    <row r="36" spans="1:15" x14ac:dyDescent="0.2">
      <c r="A36" s="92" t="s">
        <v>59</v>
      </c>
      <c r="B36" s="93" t="s">
        <v>60</v>
      </c>
      <c r="C36" s="91">
        <v>187147.78</v>
      </c>
      <c r="D36" s="94">
        <v>510000</v>
      </c>
      <c r="E36" s="94"/>
      <c r="F36" s="91">
        <v>152911.66</v>
      </c>
      <c r="G36" s="174">
        <f t="shared" si="2"/>
        <v>81.706371296522988</v>
      </c>
      <c r="H36" s="188">
        <f t="shared" si="3"/>
        <v>29.982678431372552</v>
      </c>
      <c r="I36" s="88"/>
      <c r="J36" s="88"/>
      <c r="K36" s="88"/>
      <c r="L36" s="88"/>
      <c r="M36" s="88"/>
      <c r="N36" s="88"/>
      <c r="O36" s="88"/>
    </row>
    <row r="37" spans="1:15" x14ac:dyDescent="0.2">
      <c r="A37" s="183" t="s">
        <v>61</v>
      </c>
      <c r="B37" s="184" t="s">
        <v>62</v>
      </c>
      <c r="C37" s="185">
        <f>SUM(C39:C43)</f>
        <v>197118.05000000002</v>
      </c>
      <c r="D37" s="186">
        <f>SUM(D38:D43)</f>
        <v>1061187</v>
      </c>
      <c r="E37" s="186">
        <f>SUM(E39:E43)</f>
        <v>0</v>
      </c>
      <c r="F37" s="185">
        <f>SUM(F38:F43)</f>
        <v>443733.93</v>
      </c>
      <c r="G37" s="185">
        <f t="shared" si="2"/>
        <v>225.11075469750233</v>
      </c>
      <c r="H37" s="188">
        <f t="shared" si="3"/>
        <v>41.814866748273396</v>
      </c>
      <c r="I37" s="148"/>
      <c r="J37" s="148"/>
      <c r="K37" s="148"/>
      <c r="L37" s="148"/>
      <c r="M37" s="166"/>
      <c r="N37" s="166"/>
      <c r="O37" s="166"/>
    </row>
    <row r="38" spans="1:15" x14ac:dyDescent="0.2">
      <c r="A38" s="183">
        <v>50</v>
      </c>
      <c r="B38" s="184" t="s">
        <v>563</v>
      </c>
      <c r="C38" s="185"/>
      <c r="D38" s="186">
        <v>19052</v>
      </c>
      <c r="E38" s="186"/>
      <c r="F38" s="185">
        <v>95663.01</v>
      </c>
      <c r="G38" s="185"/>
      <c r="H38" s="188">
        <f t="shared" si="3"/>
        <v>502.11531597732517</v>
      </c>
      <c r="I38" s="148"/>
      <c r="J38" s="148"/>
      <c r="K38" s="148"/>
      <c r="L38" s="148"/>
      <c r="M38" s="166"/>
      <c r="N38" s="166"/>
      <c r="O38" s="166"/>
    </row>
    <row r="39" spans="1:15" x14ac:dyDescent="0.2">
      <c r="A39" s="92" t="s">
        <v>63</v>
      </c>
      <c r="B39" s="93" t="s">
        <v>64</v>
      </c>
      <c r="C39" s="91">
        <v>12702.2</v>
      </c>
      <c r="D39" s="94"/>
      <c r="E39" s="94"/>
      <c r="F39" s="91">
        <v>41321.43</v>
      </c>
      <c r="G39" s="174">
        <f t="shared" si="2"/>
        <v>325.30923776983514</v>
      </c>
      <c r="H39" s="188">
        <v>0</v>
      </c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74</v>
      </c>
      <c r="B40" s="93" t="s">
        <v>75</v>
      </c>
      <c r="C40" s="91">
        <v>160399.53</v>
      </c>
      <c r="D40" s="94"/>
      <c r="E40" s="94"/>
      <c r="F40" s="91"/>
      <c r="G40" s="174">
        <f t="shared" si="2"/>
        <v>0</v>
      </c>
      <c r="H40" s="188">
        <v>0</v>
      </c>
      <c r="I40" s="88"/>
      <c r="J40" s="88"/>
      <c r="K40" s="88"/>
      <c r="L40" s="88"/>
      <c r="M40" s="88"/>
      <c r="N40" s="88"/>
      <c r="O40" s="88"/>
    </row>
    <row r="41" spans="1:15" x14ac:dyDescent="0.2">
      <c r="A41" s="92" t="s">
        <v>65</v>
      </c>
      <c r="B41" s="93" t="s">
        <v>66</v>
      </c>
      <c r="C41" s="91"/>
      <c r="D41" s="94"/>
      <c r="E41" s="94"/>
      <c r="F41" s="91">
        <v>17940.57</v>
      </c>
      <c r="G41" s="174">
        <v>0</v>
      </c>
      <c r="H41" s="188">
        <v>0</v>
      </c>
      <c r="I41" s="88"/>
      <c r="J41" s="88"/>
      <c r="K41" s="88"/>
      <c r="L41" s="88"/>
      <c r="M41" s="88"/>
      <c r="N41" s="88"/>
      <c r="O41" s="88"/>
    </row>
    <row r="42" spans="1:15" x14ac:dyDescent="0.2">
      <c r="A42" s="92" t="s">
        <v>67</v>
      </c>
      <c r="B42" s="93" t="s">
        <v>68</v>
      </c>
      <c r="C42" s="91"/>
      <c r="D42" s="94"/>
      <c r="E42" s="94"/>
      <c r="F42" s="91">
        <v>0</v>
      </c>
      <c r="G42" s="174">
        <v>0</v>
      </c>
      <c r="H42" s="188">
        <v>0</v>
      </c>
      <c r="I42" s="88"/>
      <c r="J42" s="88"/>
      <c r="K42" s="88"/>
      <c r="L42" s="88"/>
      <c r="M42" s="88"/>
      <c r="N42" s="88"/>
      <c r="O42" s="88"/>
    </row>
    <row r="43" spans="1:15" x14ac:dyDescent="0.2">
      <c r="A43" s="92" t="s">
        <v>69</v>
      </c>
      <c r="B43" s="93" t="s">
        <v>70</v>
      </c>
      <c r="C43" s="91">
        <v>24016.32</v>
      </c>
      <c r="D43" s="94">
        <v>1042135</v>
      </c>
      <c r="E43" s="94"/>
      <c r="F43" s="91">
        <v>288808.92</v>
      </c>
      <c r="G43" s="174">
        <f t="shared" si="2"/>
        <v>1202.552764120398</v>
      </c>
      <c r="H43" s="188">
        <f t="shared" si="3"/>
        <v>27.713196466868496</v>
      </c>
      <c r="I43" s="88"/>
      <c r="J43" s="88"/>
      <c r="K43" s="88"/>
      <c r="L43" s="88"/>
      <c r="M43" s="88"/>
      <c r="N43" s="88"/>
      <c r="O43" s="88"/>
    </row>
    <row r="44" spans="1:15" x14ac:dyDescent="0.2">
      <c r="A44" s="183" t="s">
        <v>29</v>
      </c>
      <c r="B44" s="184" t="s">
        <v>484</v>
      </c>
      <c r="C44" s="185">
        <f>+C45</f>
        <v>159451.57</v>
      </c>
      <c r="D44" s="186">
        <f t="shared" ref="D44" si="22">+D45</f>
        <v>57250</v>
      </c>
      <c r="E44" s="186">
        <f t="shared" ref="E44" si="23">+E45</f>
        <v>0</v>
      </c>
      <c r="F44" s="185">
        <f t="shared" ref="F44" si="24">+F45</f>
        <v>183227.57</v>
      </c>
      <c r="G44" s="185">
        <f t="shared" si="2"/>
        <v>114.91111062750903</v>
      </c>
      <c r="H44" s="188">
        <f t="shared" si="3"/>
        <v>320.04815720524016</v>
      </c>
      <c r="I44" s="148"/>
      <c r="J44" s="148"/>
      <c r="K44" s="148"/>
      <c r="L44" s="148"/>
      <c r="M44" s="166"/>
      <c r="N44" s="166"/>
      <c r="O44" s="166"/>
    </row>
    <row r="45" spans="1:15" x14ac:dyDescent="0.2">
      <c r="A45" s="92" t="s">
        <v>31</v>
      </c>
      <c r="B45" s="93" t="s">
        <v>484</v>
      </c>
      <c r="C45" s="91">
        <v>159451.57</v>
      </c>
      <c r="D45" s="94">
        <v>57250</v>
      </c>
      <c r="E45" s="94"/>
      <c r="F45" s="91">
        <v>183227.57</v>
      </c>
      <c r="G45" s="174">
        <f t="shared" si="2"/>
        <v>114.91111062750903</v>
      </c>
      <c r="H45" s="188">
        <f t="shared" si="3"/>
        <v>320.04815720524016</v>
      </c>
      <c r="I45" s="88"/>
      <c r="J45" s="88"/>
      <c r="K45" s="88"/>
      <c r="L45" s="88"/>
      <c r="M45" s="88"/>
      <c r="N45" s="88"/>
      <c r="O45" s="88"/>
    </row>
    <row r="46" spans="1:15" x14ac:dyDescent="0.2">
      <c r="A46" s="183" t="s">
        <v>335</v>
      </c>
      <c r="B46" s="184" t="s">
        <v>485</v>
      </c>
      <c r="C46" s="185">
        <f>+C47</f>
        <v>0</v>
      </c>
      <c r="D46" s="186">
        <f t="shared" ref="D46" si="25">+D47</f>
        <v>270</v>
      </c>
      <c r="E46" s="186">
        <f t="shared" ref="E46" si="26">+E47</f>
        <v>0</v>
      </c>
      <c r="F46" s="185">
        <f t="shared" ref="F46" si="27">+F47</f>
        <v>0</v>
      </c>
      <c r="G46" s="185">
        <v>0</v>
      </c>
      <c r="H46" s="188">
        <f t="shared" si="3"/>
        <v>0</v>
      </c>
      <c r="I46" s="148"/>
      <c r="J46" s="148"/>
      <c r="K46" s="148"/>
      <c r="L46" s="148"/>
      <c r="M46" s="166"/>
      <c r="N46" s="166"/>
      <c r="O46" s="166"/>
    </row>
    <row r="47" spans="1:15" x14ac:dyDescent="0.2">
      <c r="A47" s="92" t="s">
        <v>337</v>
      </c>
      <c r="B47" s="93" t="s">
        <v>485</v>
      </c>
      <c r="C47" s="91"/>
      <c r="D47" s="94">
        <v>270</v>
      </c>
      <c r="E47" s="94"/>
      <c r="F47" s="91"/>
      <c r="G47" s="185">
        <v>0</v>
      </c>
      <c r="H47" s="188">
        <f t="shared" si="3"/>
        <v>0</v>
      </c>
      <c r="I47" s="88"/>
      <c r="J47" s="88"/>
      <c r="K47" s="88"/>
      <c r="L47" s="88"/>
      <c r="M47" s="88"/>
      <c r="N47" s="88"/>
      <c r="O47" s="88"/>
    </row>
    <row r="48" spans="1:15" x14ac:dyDescent="0.2">
      <c r="A48" s="183" t="s">
        <v>76</v>
      </c>
      <c r="B48" s="184" t="s">
        <v>77</v>
      </c>
      <c r="C48" s="185">
        <f>+C49</f>
        <v>0</v>
      </c>
      <c r="D48" s="186">
        <f t="shared" ref="D48:F48" si="28">+D49</f>
        <v>0</v>
      </c>
      <c r="E48" s="186">
        <f t="shared" si="28"/>
        <v>0</v>
      </c>
      <c r="F48" s="185">
        <f t="shared" si="28"/>
        <v>0</v>
      </c>
      <c r="G48" s="185">
        <v>0</v>
      </c>
      <c r="H48" s="188">
        <v>0</v>
      </c>
      <c r="I48" s="148"/>
      <c r="J48" s="148"/>
      <c r="K48" s="148"/>
      <c r="L48" s="148"/>
      <c r="M48" s="166"/>
      <c r="N48" s="166"/>
      <c r="O48" s="166"/>
    </row>
    <row r="49" spans="1:15" x14ac:dyDescent="0.2">
      <c r="A49" s="92" t="s">
        <v>78</v>
      </c>
      <c r="B49" s="93" t="s">
        <v>77</v>
      </c>
      <c r="C49" s="91"/>
      <c r="D49" s="91"/>
      <c r="E49" s="94"/>
      <c r="F49" s="91"/>
      <c r="G49" s="185">
        <v>0</v>
      </c>
      <c r="H49" s="188">
        <v>0</v>
      </c>
      <c r="I49" s="88"/>
      <c r="J49" s="88"/>
      <c r="K49" s="88"/>
      <c r="L49" s="88"/>
      <c r="M49" s="88"/>
      <c r="N49" s="88"/>
      <c r="O49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H20" sqref="H20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272" t="s">
        <v>486</v>
      </c>
      <c r="B5" s="272"/>
      <c r="C5" s="272"/>
      <c r="D5" s="272"/>
      <c r="E5" s="272"/>
      <c r="F5" s="272"/>
      <c r="G5" s="272"/>
      <c r="H5" s="272"/>
      <c r="I5" s="38"/>
      <c r="J5" s="38"/>
      <c r="K5" s="38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 x14ac:dyDescent="0.25">
      <c r="A7" s="271" t="s">
        <v>3</v>
      </c>
      <c r="B7" s="271"/>
      <c r="C7" s="162" t="s">
        <v>556</v>
      </c>
      <c r="D7" s="162" t="s">
        <v>560</v>
      </c>
      <c r="E7" s="162" t="s">
        <v>561</v>
      </c>
      <c r="F7" s="162" t="s">
        <v>562</v>
      </c>
      <c r="G7" s="111" t="s">
        <v>259</v>
      </c>
      <c r="H7" s="111" t="s">
        <v>565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 x14ac:dyDescent="0.2">
      <c r="A8" s="270">
        <v>1</v>
      </c>
      <c r="B8" s="270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9" t="s">
        <v>554</v>
      </c>
      <c r="B9" s="129" t="s">
        <v>25</v>
      </c>
      <c r="C9" s="132" t="s">
        <v>27</v>
      </c>
      <c r="D9" s="132" t="s">
        <v>27</v>
      </c>
      <c r="E9" s="132" t="s">
        <v>27</v>
      </c>
      <c r="F9" s="132" t="s">
        <v>27</v>
      </c>
      <c r="G9" s="132" t="s">
        <v>25</v>
      </c>
      <c r="H9" s="132" t="s">
        <v>25</v>
      </c>
      <c r="I9" s="147"/>
      <c r="J9" s="147"/>
      <c r="K9" s="147"/>
      <c r="L9" s="147"/>
      <c r="M9" s="165"/>
      <c r="N9" s="165"/>
      <c r="O9" s="165"/>
    </row>
    <row r="10" spans="1:15" x14ac:dyDescent="0.2">
      <c r="A10" s="198"/>
      <c r="B10" s="203" t="s">
        <v>254</v>
      </c>
      <c r="C10" s="197">
        <f>+C11+C13</f>
        <v>4284564.09</v>
      </c>
      <c r="D10" s="197">
        <f>+D11+D13</f>
        <v>9233110</v>
      </c>
      <c r="E10" s="197">
        <f>+E11+E13</f>
        <v>0</v>
      </c>
      <c r="F10" s="197">
        <f>+F11+F13</f>
        <v>4687668.03</v>
      </c>
      <c r="G10" s="188">
        <f>+F10/C10*100</f>
        <v>109.40828358574046</v>
      </c>
      <c r="H10" s="188">
        <f>+F10/D10*100</f>
        <v>50.7701958495025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183" t="s">
        <v>487</v>
      </c>
      <c r="B11" s="184" t="s">
        <v>488</v>
      </c>
      <c r="C11" s="185">
        <f>+C12</f>
        <v>0</v>
      </c>
      <c r="D11" s="186">
        <f t="shared" ref="D11:F11" si="0">+D12</f>
        <v>0</v>
      </c>
      <c r="E11" s="186">
        <f t="shared" si="0"/>
        <v>0</v>
      </c>
      <c r="F11" s="185">
        <f t="shared" si="0"/>
        <v>0</v>
      </c>
      <c r="G11" s="185">
        <v>0</v>
      </c>
      <c r="H11" s="188">
        <v>0</v>
      </c>
      <c r="I11" s="116"/>
      <c r="J11" s="116"/>
      <c r="K11" s="116"/>
      <c r="L11" s="116"/>
      <c r="M11" s="115"/>
      <c r="N11" s="115"/>
      <c r="O11" s="115"/>
    </row>
    <row r="12" spans="1:15" x14ac:dyDescent="0.2">
      <c r="A12" s="121" t="s">
        <v>489</v>
      </c>
      <c r="B12" s="122" t="s">
        <v>490</v>
      </c>
      <c r="C12" s="117"/>
      <c r="D12" s="118"/>
      <c r="E12" s="118"/>
      <c r="F12" s="117"/>
      <c r="G12" s="174">
        <v>0</v>
      </c>
      <c r="H12" s="188">
        <v>0</v>
      </c>
      <c r="I12" s="119"/>
      <c r="J12" s="119"/>
      <c r="K12" s="119"/>
      <c r="L12" s="119"/>
      <c r="M12" s="120"/>
      <c r="N12" s="120"/>
      <c r="O12" s="120"/>
    </row>
    <row r="13" spans="1:15" x14ac:dyDescent="0.2">
      <c r="A13" s="183" t="s">
        <v>491</v>
      </c>
      <c r="B13" s="184" t="s">
        <v>492</v>
      </c>
      <c r="C13" s="185">
        <f>+C14</f>
        <v>4284564.09</v>
      </c>
      <c r="D13" s="186">
        <f t="shared" ref="D13" si="1">+D14</f>
        <v>9233110</v>
      </c>
      <c r="E13" s="186">
        <f t="shared" ref="E13" si="2">+E14</f>
        <v>0</v>
      </c>
      <c r="F13" s="185">
        <f t="shared" ref="F13" si="3">+F14</f>
        <v>4687668.03</v>
      </c>
      <c r="G13" s="185">
        <f t="shared" ref="G11:G14" si="4">+F13/C13*100</f>
        <v>109.40828358574046</v>
      </c>
      <c r="H13" s="188">
        <f t="shared" ref="H11:H14" si="5">+F13/D13*100</f>
        <v>50.7701958495025</v>
      </c>
      <c r="I13" s="116"/>
      <c r="J13" s="116"/>
      <c r="K13" s="116"/>
      <c r="L13" s="116"/>
      <c r="M13" s="115"/>
      <c r="N13" s="115"/>
      <c r="O13" s="115"/>
    </row>
    <row r="14" spans="1:15" x14ac:dyDescent="0.2">
      <c r="A14" s="121" t="s">
        <v>493</v>
      </c>
      <c r="B14" s="156" t="s">
        <v>494</v>
      </c>
      <c r="C14" s="117">
        <v>4284564.09</v>
      </c>
      <c r="D14" s="118">
        <v>9233110</v>
      </c>
      <c r="E14" s="118"/>
      <c r="F14" s="117">
        <v>4687668.03</v>
      </c>
      <c r="G14" s="174">
        <f t="shared" si="4"/>
        <v>109.40828358574046</v>
      </c>
      <c r="H14" s="188">
        <f t="shared" si="5"/>
        <v>50.7701958495025</v>
      </c>
      <c r="I14" s="120"/>
      <c r="J14" s="120"/>
      <c r="K14" s="120"/>
      <c r="L14" s="120"/>
      <c r="M14" s="120"/>
      <c r="N14" s="120"/>
      <c r="O14" s="120"/>
    </row>
    <row r="15" spans="1:15" x14ac:dyDescent="0.2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 x14ac:dyDescent="0.2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 x14ac:dyDescent="0.2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 x14ac:dyDescent="0.2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 x14ac:dyDescent="0.2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 x14ac:dyDescent="0.2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 x14ac:dyDescent="0.2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 x14ac:dyDescent="0.2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 x14ac:dyDescent="0.2">
      <c r="A23" s="99"/>
      <c r="B23" s="103"/>
      <c r="C23" s="104"/>
      <c r="D23" s="105"/>
      <c r="E23" s="105"/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 x14ac:dyDescent="0.2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 x14ac:dyDescent="0.2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 x14ac:dyDescent="0.2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 x14ac:dyDescent="0.2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 x14ac:dyDescent="0.2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 x14ac:dyDescent="0.2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 x14ac:dyDescent="0.2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 x14ac:dyDescent="0.2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 x14ac:dyDescent="0.2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 x14ac:dyDescent="0.2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 x14ac:dyDescent="0.2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 x14ac:dyDescent="0.2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 x14ac:dyDescent="0.2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 x14ac:dyDescent="0.2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 x14ac:dyDescent="0.2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 x14ac:dyDescent="0.2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 x14ac:dyDescent="0.2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 x14ac:dyDescent="0.2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 x14ac:dyDescent="0.2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 x14ac:dyDescent="0.2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 x14ac:dyDescent="0.2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J11" sqref="J11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 x14ac:dyDescent="0.2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123"/>
      <c r="M2" s="123"/>
      <c r="N2" s="123"/>
      <c r="O2" s="123"/>
    </row>
    <row r="3" spans="1:15" ht="18" hidden="1" customHeight="1" x14ac:dyDescent="0.2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 x14ac:dyDescent="0.2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 x14ac:dyDescent="0.2">
      <c r="A5" s="272" t="s">
        <v>253</v>
      </c>
      <c r="B5" s="272"/>
      <c r="C5" s="272"/>
      <c r="D5" s="272"/>
      <c r="E5" s="272"/>
      <c r="F5" s="272"/>
      <c r="G5" s="272"/>
      <c r="H5" s="272"/>
      <c r="I5" s="38"/>
      <c r="J5" s="38"/>
      <c r="K5" s="38"/>
      <c r="L5" s="123"/>
      <c r="M5" s="123"/>
      <c r="N5" s="123"/>
      <c r="O5" s="123"/>
    </row>
    <row r="6" spans="1:15" ht="18" x14ac:dyDescent="0.2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 x14ac:dyDescent="0.25">
      <c r="A7" s="271" t="s">
        <v>3</v>
      </c>
      <c r="B7" s="271"/>
      <c r="C7" s="162" t="s">
        <v>556</v>
      </c>
      <c r="D7" s="162" t="s">
        <v>560</v>
      </c>
      <c r="E7" s="162" t="s">
        <v>561</v>
      </c>
      <c r="F7" s="162" t="s">
        <v>562</v>
      </c>
      <c r="G7" s="139" t="s">
        <v>259</v>
      </c>
      <c r="H7" s="139" t="s">
        <v>565</v>
      </c>
      <c r="I7" s="124"/>
      <c r="J7" s="124"/>
      <c r="K7" s="124"/>
      <c r="L7" s="124"/>
      <c r="M7" s="124"/>
      <c r="N7" s="124"/>
      <c r="O7" s="124"/>
    </row>
    <row r="8" spans="1:15" s="34" customFormat="1" x14ac:dyDescent="0.2">
      <c r="A8" s="270">
        <v>1</v>
      </c>
      <c r="B8" s="270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 x14ac:dyDescent="0.2">
      <c r="A9" s="129" t="s">
        <v>255</v>
      </c>
      <c r="B9" s="129" t="s">
        <v>25</v>
      </c>
      <c r="C9" s="132" t="s">
        <v>27</v>
      </c>
      <c r="D9" s="132" t="s">
        <v>27</v>
      </c>
      <c r="E9" s="132" t="s">
        <v>27</v>
      </c>
      <c r="F9" s="132" t="s">
        <v>27</v>
      </c>
      <c r="G9" s="132" t="s">
        <v>25</v>
      </c>
      <c r="H9" s="132" t="s">
        <v>25</v>
      </c>
      <c r="I9" s="128"/>
      <c r="J9" s="128"/>
      <c r="K9" s="128"/>
      <c r="L9" s="128"/>
      <c r="M9" s="126"/>
      <c r="N9" s="126"/>
      <c r="O9" s="126"/>
    </row>
    <row r="10" spans="1:15" x14ac:dyDescent="0.2">
      <c r="A10" s="211" t="s">
        <v>76</v>
      </c>
      <c r="B10" s="212" t="s">
        <v>257</v>
      </c>
      <c r="C10" s="190">
        <f>+C11+C14</f>
        <v>0</v>
      </c>
      <c r="D10" s="191">
        <f>+D11+D14</f>
        <v>0</v>
      </c>
      <c r="E10" s="191">
        <f>+E11+E14</f>
        <v>0</v>
      </c>
      <c r="F10" s="190">
        <f>+F11+F14</f>
        <v>2649.9</v>
      </c>
      <c r="G10" s="213">
        <v>0</v>
      </c>
      <c r="H10" s="213">
        <v>0</v>
      </c>
      <c r="I10" s="148"/>
      <c r="J10" s="148"/>
      <c r="K10" s="148"/>
      <c r="L10" s="148"/>
      <c r="M10" s="166"/>
      <c r="N10" s="166"/>
      <c r="O10" s="166"/>
    </row>
    <row r="11" spans="1:15" x14ac:dyDescent="0.2">
      <c r="A11" s="205" t="s">
        <v>78</v>
      </c>
      <c r="B11" s="206" t="s">
        <v>495</v>
      </c>
      <c r="C11" s="209">
        <f>+C12</f>
        <v>0</v>
      </c>
      <c r="D11" s="217"/>
      <c r="E11" s="217"/>
      <c r="F11" s="209">
        <f>+F12</f>
        <v>2649.9</v>
      </c>
      <c r="G11" s="213">
        <v>0</v>
      </c>
      <c r="H11" s="213">
        <v>0</v>
      </c>
      <c r="I11" s="154"/>
      <c r="J11" s="154"/>
      <c r="K11" s="154"/>
      <c r="L11" s="154"/>
      <c r="M11" s="169"/>
      <c r="N11" s="169"/>
      <c r="O11" s="169"/>
    </row>
    <row r="12" spans="1:15" x14ac:dyDescent="0.2">
      <c r="A12" s="204" t="s">
        <v>496</v>
      </c>
      <c r="B12" s="180" t="s">
        <v>497</v>
      </c>
      <c r="C12" s="207">
        <f>+C13</f>
        <v>0</v>
      </c>
      <c r="D12" s="208"/>
      <c r="E12" s="208"/>
      <c r="F12" s="207">
        <f t="shared" ref="F12" si="0">+F13</f>
        <v>2649.9</v>
      </c>
      <c r="G12" s="213">
        <v>0</v>
      </c>
      <c r="H12" s="213">
        <v>0</v>
      </c>
      <c r="I12" s="154"/>
      <c r="J12" s="154"/>
      <c r="K12" s="154"/>
      <c r="L12" s="154"/>
      <c r="M12" s="169"/>
      <c r="N12" s="169"/>
      <c r="O12" s="169"/>
    </row>
    <row r="13" spans="1:15" x14ac:dyDescent="0.2">
      <c r="A13" s="172" t="s">
        <v>566</v>
      </c>
      <c r="B13" s="170" t="s">
        <v>567</v>
      </c>
      <c r="C13" s="135"/>
      <c r="D13" s="208"/>
      <c r="E13" s="208"/>
      <c r="F13" s="174">
        <v>2649.9</v>
      </c>
      <c r="G13" s="213">
        <v>0</v>
      </c>
      <c r="H13" s="213">
        <v>0</v>
      </c>
      <c r="I13" s="136"/>
      <c r="J13" s="136"/>
      <c r="K13" s="136"/>
      <c r="L13" s="136"/>
      <c r="M13" s="137"/>
      <c r="N13" s="137"/>
      <c r="O13" s="137"/>
    </row>
    <row r="14" spans="1:15" x14ac:dyDescent="0.2">
      <c r="A14" s="205" t="s">
        <v>498</v>
      </c>
      <c r="B14" s="206" t="s">
        <v>499</v>
      </c>
      <c r="C14" s="209">
        <f>+C15</f>
        <v>0</v>
      </c>
      <c r="D14" s="217"/>
      <c r="E14" s="217"/>
      <c r="F14" s="209">
        <f>+F15</f>
        <v>0</v>
      </c>
      <c r="G14" s="213">
        <v>0</v>
      </c>
      <c r="H14" s="213">
        <v>0</v>
      </c>
      <c r="I14" s="154"/>
      <c r="J14" s="154"/>
      <c r="K14" s="154"/>
      <c r="L14" s="154"/>
      <c r="M14" s="169"/>
      <c r="N14" s="169"/>
      <c r="O14" s="169"/>
    </row>
    <row r="15" spans="1:15" ht="25.5" x14ac:dyDescent="0.2">
      <c r="A15" s="204" t="s">
        <v>500</v>
      </c>
      <c r="B15" s="180" t="s">
        <v>501</v>
      </c>
      <c r="C15" s="207">
        <f>+C16</f>
        <v>0</v>
      </c>
      <c r="D15" s="208"/>
      <c r="E15" s="208"/>
      <c r="F15" s="207">
        <f t="shared" ref="F15" si="1">+F16</f>
        <v>0</v>
      </c>
      <c r="G15" s="213">
        <v>0</v>
      </c>
      <c r="H15" s="213">
        <v>0</v>
      </c>
      <c r="I15" s="154"/>
      <c r="J15" s="154"/>
      <c r="K15" s="154"/>
      <c r="L15" s="154"/>
      <c r="M15" s="169"/>
      <c r="N15" s="169"/>
      <c r="O15" s="169"/>
    </row>
    <row r="16" spans="1:15" ht="25.5" x14ac:dyDescent="0.2">
      <c r="A16" s="141" t="s">
        <v>502</v>
      </c>
      <c r="B16" s="138" t="s">
        <v>503</v>
      </c>
      <c r="C16" s="135"/>
      <c r="D16" s="208"/>
      <c r="E16" s="208"/>
      <c r="F16" s="174"/>
      <c r="G16" s="213">
        <v>0</v>
      </c>
      <c r="H16" s="213">
        <v>0</v>
      </c>
      <c r="I16" s="136"/>
      <c r="J16" s="136"/>
      <c r="K16" s="136"/>
      <c r="L16" s="136"/>
      <c r="M16" s="137"/>
      <c r="N16" s="137"/>
      <c r="O16" s="137"/>
    </row>
    <row r="17" spans="1:15" x14ac:dyDescent="0.2">
      <c r="A17" s="211" t="s">
        <v>61</v>
      </c>
      <c r="B17" s="212" t="s">
        <v>505</v>
      </c>
      <c r="C17" s="190">
        <f>+C18+C27+C32</f>
        <v>0</v>
      </c>
      <c r="D17" s="191">
        <f>+D18+D27+D32</f>
        <v>0</v>
      </c>
      <c r="E17" s="191">
        <f>+E18+E27+E32</f>
        <v>0</v>
      </c>
      <c r="F17" s="190">
        <f>+F18+F27+F32</f>
        <v>0</v>
      </c>
      <c r="G17" s="213">
        <v>0</v>
      </c>
      <c r="H17" s="213">
        <v>0</v>
      </c>
      <c r="I17" s="131"/>
      <c r="J17" s="131"/>
      <c r="K17" s="131"/>
      <c r="L17" s="131"/>
      <c r="M17" s="130"/>
      <c r="N17" s="130"/>
      <c r="O17" s="130"/>
    </row>
    <row r="18" spans="1:15" x14ac:dyDescent="0.2">
      <c r="A18" s="205" t="s">
        <v>63</v>
      </c>
      <c r="B18" s="206" t="s">
        <v>506</v>
      </c>
      <c r="C18" s="214">
        <f>+C19+C22+C24</f>
        <v>0</v>
      </c>
      <c r="D18" s="217"/>
      <c r="E18" s="217"/>
      <c r="F18" s="214">
        <f>+F19+F22+F24</f>
        <v>0</v>
      </c>
      <c r="G18" s="213">
        <v>0</v>
      </c>
      <c r="H18" s="213">
        <v>0</v>
      </c>
      <c r="I18" s="154"/>
      <c r="J18" s="154"/>
      <c r="K18" s="154"/>
      <c r="L18" s="154"/>
      <c r="M18" s="169"/>
      <c r="N18" s="169"/>
      <c r="O18" s="169"/>
    </row>
    <row r="19" spans="1:15" ht="25.5" x14ac:dyDescent="0.2">
      <c r="A19" s="204">
        <v>512</v>
      </c>
      <c r="B19" s="180" t="s">
        <v>546</v>
      </c>
      <c r="C19" s="207">
        <f>+C20+C21</f>
        <v>0</v>
      </c>
      <c r="D19" s="208"/>
      <c r="E19" s="208"/>
      <c r="F19" s="207">
        <f>+F20+F21</f>
        <v>0</v>
      </c>
      <c r="G19" s="213">
        <v>0</v>
      </c>
      <c r="H19" s="213">
        <v>0</v>
      </c>
      <c r="I19" s="154"/>
      <c r="J19" s="154"/>
      <c r="K19" s="154"/>
      <c r="L19" s="154"/>
      <c r="M19" s="169"/>
      <c r="N19" s="169"/>
      <c r="O19" s="169"/>
    </row>
    <row r="20" spans="1:15" ht="25.5" x14ac:dyDescent="0.2">
      <c r="A20" s="172">
        <v>5121</v>
      </c>
      <c r="B20" s="170" t="s">
        <v>547</v>
      </c>
      <c r="C20" s="173"/>
      <c r="D20" s="208"/>
      <c r="E20" s="208"/>
      <c r="F20" s="174"/>
      <c r="G20" s="213">
        <v>0</v>
      </c>
      <c r="H20" s="213">
        <v>0</v>
      </c>
      <c r="I20" s="154"/>
      <c r="J20" s="154"/>
      <c r="K20" s="154"/>
      <c r="L20" s="154"/>
      <c r="M20" s="169"/>
      <c r="N20" s="169"/>
      <c r="O20" s="169"/>
    </row>
    <row r="21" spans="1:15" ht="25.5" x14ac:dyDescent="0.2">
      <c r="A21" s="172">
        <v>5122</v>
      </c>
      <c r="B21" s="170" t="s">
        <v>548</v>
      </c>
      <c r="C21" s="173"/>
      <c r="D21" s="208"/>
      <c r="E21" s="208"/>
      <c r="F21" s="174"/>
      <c r="G21" s="213">
        <v>0</v>
      </c>
      <c r="H21" s="213">
        <v>0</v>
      </c>
      <c r="I21" s="154"/>
      <c r="J21" s="154"/>
      <c r="K21" s="154"/>
      <c r="L21" s="154"/>
      <c r="M21" s="169"/>
      <c r="N21" s="169"/>
      <c r="O21" s="169"/>
    </row>
    <row r="22" spans="1:15" x14ac:dyDescent="0.2">
      <c r="A22" s="204">
        <v>514</v>
      </c>
      <c r="B22" s="180" t="s">
        <v>549</v>
      </c>
      <c r="C22" s="207">
        <f>+C23</f>
        <v>0</v>
      </c>
      <c r="D22" s="208"/>
      <c r="E22" s="208"/>
      <c r="F22" s="207">
        <f t="shared" ref="F22" si="2">+F23</f>
        <v>0</v>
      </c>
      <c r="G22" s="213">
        <v>0</v>
      </c>
      <c r="H22" s="213">
        <v>0</v>
      </c>
      <c r="I22" s="154"/>
      <c r="J22" s="154"/>
      <c r="K22" s="154"/>
      <c r="L22" s="154"/>
      <c r="M22" s="169"/>
      <c r="N22" s="169"/>
      <c r="O22" s="169"/>
    </row>
    <row r="23" spans="1:15" x14ac:dyDescent="0.2">
      <c r="A23" s="172">
        <v>5141</v>
      </c>
      <c r="B23" s="170" t="s">
        <v>550</v>
      </c>
      <c r="C23" s="173"/>
      <c r="D23" s="208"/>
      <c r="E23" s="208"/>
      <c r="F23" s="174"/>
      <c r="G23" s="213">
        <v>0</v>
      </c>
      <c r="H23" s="213">
        <v>0</v>
      </c>
      <c r="I23" s="154"/>
      <c r="J23" s="154"/>
      <c r="K23" s="154"/>
      <c r="L23" s="154"/>
      <c r="M23" s="169"/>
      <c r="N23" s="169"/>
      <c r="O23" s="169"/>
    </row>
    <row r="24" spans="1:15" x14ac:dyDescent="0.2">
      <c r="A24" s="204">
        <v>518</v>
      </c>
      <c r="B24" s="180" t="s">
        <v>551</v>
      </c>
      <c r="C24" s="207">
        <f>+C25+C26</f>
        <v>0</v>
      </c>
      <c r="D24" s="208"/>
      <c r="E24" s="208"/>
      <c r="F24" s="207">
        <f>+F25+F26</f>
        <v>0</v>
      </c>
      <c r="G24" s="213">
        <v>0</v>
      </c>
      <c r="H24" s="213">
        <v>0</v>
      </c>
      <c r="I24" s="154"/>
      <c r="J24" s="154"/>
      <c r="K24" s="154"/>
      <c r="L24" s="154"/>
      <c r="M24" s="169"/>
      <c r="N24" s="169"/>
      <c r="O24" s="169"/>
    </row>
    <row r="25" spans="1:15" ht="25.5" x14ac:dyDescent="0.2">
      <c r="A25" s="172">
        <v>5181</v>
      </c>
      <c r="B25" s="170" t="s">
        <v>552</v>
      </c>
      <c r="C25" s="173"/>
      <c r="D25" s="208"/>
      <c r="E25" s="208"/>
      <c r="F25" s="174"/>
      <c r="G25" s="213">
        <v>0</v>
      </c>
      <c r="H25" s="213">
        <v>0</v>
      </c>
      <c r="I25" s="154"/>
      <c r="J25" s="154"/>
      <c r="K25" s="154"/>
      <c r="L25" s="154"/>
      <c r="M25" s="169"/>
      <c r="N25" s="169"/>
      <c r="O25" s="169"/>
    </row>
    <row r="26" spans="1:15" x14ac:dyDescent="0.2">
      <c r="A26" s="172">
        <v>5183</v>
      </c>
      <c r="B26" s="170" t="s">
        <v>553</v>
      </c>
      <c r="C26" s="173"/>
      <c r="D26" s="208"/>
      <c r="E26" s="208"/>
      <c r="F26" s="174"/>
      <c r="G26" s="213">
        <v>0</v>
      </c>
      <c r="H26" s="213">
        <v>0</v>
      </c>
      <c r="I26" s="154"/>
      <c r="J26" s="154"/>
      <c r="K26" s="154"/>
      <c r="L26" s="154"/>
      <c r="M26" s="169"/>
      <c r="N26" s="169"/>
      <c r="O26" s="169"/>
    </row>
    <row r="27" spans="1:15" x14ac:dyDescent="0.2">
      <c r="A27" s="205" t="s">
        <v>507</v>
      </c>
      <c r="B27" s="206" t="s">
        <v>508</v>
      </c>
      <c r="C27" s="214">
        <f>+C28+C30</f>
        <v>0</v>
      </c>
      <c r="D27" s="217"/>
      <c r="E27" s="217"/>
      <c r="F27" s="214">
        <f>+F28+F30</f>
        <v>0</v>
      </c>
      <c r="G27" s="213">
        <v>0</v>
      </c>
      <c r="H27" s="213">
        <v>0</v>
      </c>
      <c r="I27" s="154"/>
      <c r="J27" s="154"/>
      <c r="K27" s="154"/>
      <c r="L27" s="154"/>
      <c r="M27" s="169"/>
      <c r="N27" s="169"/>
      <c r="O27" s="169"/>
    </row>
    <row r="28" spans="1:15" ht="25.5" x14ac:dyDescent="0.2">
      <c r="A28" s="204" t="s">
        <v>509</v>
      </c>
      <c r="B28" s="180" t="s">
        <v>510</v>
      </c>
      <c r="C28" s="207">
        <f>+C29</f>
        <v>0</v>
      </c>
      <c r="D28" s="208"/>
      <c r="E28" s="208"/>
      <c r="F28" s="207">
        <f t="shared" ref="F28" si="3">+F29</f>
        <v>0</v>
      </c>
      <c r="G28" s="213">
        <v>0</v>
      </c>
      <c r="H28" s="213">
        <v>0</v>
      </c>
      <c r="I28" s="154"/>
      <c r="J28" s="154"/>
      <c r="K28" s="154"/>
      <c r="L28" s="154"/>
      <c r="M28" s="169"/>
      <c r="N28" s="169"/>
      <c r="O28" s="169"/>
    </row>
    <row r="29" spans="1:15" ht="25.5" x14ac:dyDescent="0.2">
      <c r="A29" s="141" t="s">
        <v>511</v>
      </c>
      <c r="B29" s="138" t="s">
        <v>510</v>
      </c>
      <c r="C29" s="142"/>
      <c r="D29" s="208"/>
      <c r="E29" s="208"/>
      <c r="F29" s="174"/>
      <c r="G29" s="213">
        <v>0</v>
      </c>
      <c r="H29" s="213">
        <v>0</v>
      </c>
      <c r="I29" s="136"/>
      <c r="J29" s="136"/>
      <c r="K29" s="136"/>
      <c r="L29" s="136"/>
      <c r="M29" s="137"/>
      <c r="N29" s="137"/>
      <c r="O29" s="137"/>
    </row>
    <row r="30" spans="1:15" ht="25.5" x14ac:dyDescent="0.2">
      <c r="A30" s="204" t="s">
        <v>512</v>
      </c>
      <c r="B30" s="180" t="s">
        <v>513</v>
      </c>
      <c r="C30" s="207">
        <f>+C31</f>
        <v>0</v>
      </c>
      <c r="D30" s="208"/>
      <c r="E30" s="208"/>
      <c r="F30" s="207">
        <f t="shared" ref="F30" si="4">+F31</f>
        <v>0</v>
      </c>
      <c r="G30" s="213">
        <v>0</v>
      </c>
      <c r="H30" s="213">
        <v>0</v>
      </c>
      <c r="I30" s="154"/>
      <c r="J30" s="154"/>
      <c r="K30" s="154"/>
      <c r="L30" s="154"/>
      <c r="M30" s="169"/>
      <c r="N30" s="169"/>
      <c r="O30" s="169"/>
    </row>
    <row r="31" spans="1:15" ht="25.5" x14ac:dyDescent="0.2">
      <c r="A31" s="141" t="s">
        <v>514</v>
      </c>
      <c r="B31" s="138" t="s">
        <v>515</v>
      </c>
      <c r="C31" s="135"/>
      <c r="D31" s="208"/>
      <c r="E31" s="208"/>
      <c r="F31" s="174"/>
      <c r="G31" s="213">
        <v>0</v>
      </c>
      <c r="H31" s="213">
        <v>0</v>
      </c>
      <c r="I31" s="136"/>
      <c r="J31" s="136"/>
      <c r="K31" s="136"/>
      <c r="L31" s="136"/>
      <c r="M31" s="137"/>
      <c r="N31" s="137"/>
      <c r="O31" s="137"/>
    </row>
    <row r="32" spans="1:15" x14ac:dyDescent="0.2">
      <c r="A32" s="205" t="s">
        <v>516</v>
      </c>
      <c r="B32" s="206" t="s">
        <v>517</v>
      </c>
      <c r="C32" s="209">
        <f>+C33+C35</f>
        <v>0</v>
      </c>
      <c r="D32" s="217"/>
      <c r="E32" s="217"/>
      <c r="F32" s="209">
        <f>+F33+F35</f>
        <v>0</v>
      </c>
      <c r="G32" s="213">
        <v>0</v>
      </c>
      <c r="H32" s="213">
        <v>0</v>
      </c>
      <c r="I32" s="136"/>
      <c r="J32" s="136"/>
      <c r="K32" s="136"/>
      <c r="L32" s="136"/>
      <c r="M32" s="137"/>
      <c r="N32" s="137"/>
      <c r="O32" s="137"/>
    </row>
    <row r="33" spans="1:15" ht="25.5" x14ac:dyDescent="0.2">
      <c r="A33" s="204" t="s">
        <v>518</v>
      </c>
      <c r="B33" s="180" t="s">
        <v>519</v>
      </c>
      <c r="C33" s="207">
        <f>+C34</f>
        <v>0</v>
      </c>
      <c r="D33" s="208"/>
      <c r="E33" s="208"/>
      <c r="F33" s="207">
        <f t="shared" ref="F33" si="5">+F34</f>
        <v>0</v>
      </c>
      <c r="G33" s="213">
        <v>0</v>
      </c>
      <c r="H33" s="213">
        <v>0</v>
      </c>
      <c r="I33" s="136"/>
      <c r="J33" s="136"/>
      <c r="K33" s="136"/>
      <c r="L33" s="136"/>
      <c r="M33" s="137"/>
      <c r="N33" s="137"/>
      <c r="O33" s="137"/>
    </row>
    <row r="34" spans="1:15" ht="25.5" x14ac:dyDescent="0.2">
      <c r="A34" s="141" t="s">
        <v>520</v>
      </c>
      <c r="B34" s="138" t="s">
        <v>521</v>
      </c>
      <c r="C34" s="135"/>
      <c r="D34" s="208"/>
      <c r="E34" s="208"/>
      <c r="F34" s="174"/>
      <c r="G34" s="213">
        <v>0</v>
      </c>
      <c r="H34" s="213">
        <v>0</v>
      </c>
      <c r="I34" s="137"/>
      <c r="J34" s="137"/>
      <c r="K34" s="137"/>
      <c r="L34" s="137"/>
      <c r="M34" s="137"/>
      <c r="N34" s="137"/>
      <c r="O34" s="137"/>
    </row>
    <row r="35" spans="1:15" ht="25.5" x14ac:dyDescent="0.2">
      <c r="A35" s="204" t="s">
        <v>522</v>
      </c>
      <c r="B35" s="180" t="s">
        <v>523</v>
      </c>
      <c r="C35" s="207">
        <f>+C36</f>
        <v>0</v>
      </c>
      <c r="D35" s="208"/>
      <c r="E35" s="208"/>
      <c r="F35" s="207">
        <f t="shared" ref="F35" si="6">+F36</f>
        <v>0</v>
      </c>
      <c r="G35" s="213">
        <v>0</v>
      </c>
      <c r="H35" s="213">
        <v>0</v>
      </c>
      <c r="I35" s="137"/>
      <c r="J35" s="137"/>
      <c r="K35" s="137"/>
      <c r="L35" s="137"/>
      <c r="M35" s="137"/>
      <c r="N35" s="137"/>
      <c r="O35" s="137"/>
    </row>
    <row r="36" spans="1:15" ht="25.5" x14ac:dyDescent="0.2">
      <c r="A36" s="141" t="s">
        <v>524</v>
      </c>
      <c r="B36" s="138" t="s">
        <v>525</v>
      </c>
      <c r="C36" s="135"/>
      <c r="D36" s="208"/>
      <c r="E36" s="208"/>
      <c r="F36" s="174"/>
      <c r="G36" s="213">
        <v>0</v>
      </c>
      <c r="H36" s="213">
        <v>0</v>
      </c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H8" sqref="H8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 x14ac:dyDescent="0.2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143"/>
      <c r="M2" s="143"/>
      <c r="N2" s="143"/>
      <c r="O2" s="143"/>
    </row>
    <row r="3" spans="1:15" ht="18" hidden="1" customHeight="1" x14ac:dyDescent="0.2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 x14ac:dyDescent="0.2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 x14ac:dyDescent="0.2">
      <c r="A5" s="272" t="s">
        <v>258</v>
      </c>
      <c r="B5" s="272"/>
      <c r="C5" s="272"/>
      <c r="D5" s="272"/>
      <c r="E5" s="272"/>
      <c r="F5" s="272"/>
      <c r="G5" s="272"/>
      <c r="H5" s="272"/>
      <c r="I5" s="38"/>
      <c r="J5" s="38"/>
      <c r="K5" s="38"/>
      <c r="L5" s="143"/>
      <c r="M5" s="143"/>
      <c r="N5" s="143"/>
      <c r="O5" s="143"/>
    </row>
    <row r="6" spans="1:15" ht="18" x14ac:dyDescent="0.2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 x14ac:dyDescent="0.25">
      <c r="A7" s="271" t="s">
        <v>3</v>
      </c>
      <c r="B7" s="271"/>
      <c r="C7" s="162" t="s">
        <v>556</v>
      </c>
      <c r="D7" s="162" t="s">
        <v>560</v>
      </c>
      <c r="E7" s="162" t="s">
        <v>561</v>
      </c>
      <c r="F7" s="162" t="s">
        <v>562</v>
      </c>
      <c r="G7" s="157" t="s">
        <v>259</v>
      </c>
      <c r="H7" s="157" t="s">
        <v>565</v>
      </c>
      <c r="I7" s="144"/>
      <c r="J7" s="144"/>
      <c r="K7" s="144"/>
      <c r="L7" s="144"/>
      <c r="M7" s="144"/>
      <c r="N7" s="144"/>
      <c r="O7" s="144"/>
    </row>
    <row r="8" spans="1:15" s="34" customFormat="1" x14ac:dyDescent="0.2">
      <c r="A8" s="270">
        <v>1</v>
      </c>
      <c r="B8" s="270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 x14ac:dyDescent="0.2">
      <c r="A9" s="159" t="s">
        <v>255</v>
      </c>
      <c r="B9" s="159" t="s">
        <v>25</v>
      </c>
      <c r="C9" s="160" t="s">
        <v>27</v>
      </c>
      <c r="D9" s="160" t="s">
        <v>27</v>
      </c>
      <c r="E9" s="160" t="s">
        <v>27</v>
      </c>
      <c r="F9" s="160" t="s">
        <v>27</v>
      </c>
      <c r="G9" s="160" t="s">
        <v>25</v>
      </c>
      <c r="H9" s="160" t="s">
        <v>25</v>
      </c>
      <c r="I9" s="154"/>
      <c r="J9" s="154"/>
      <c r="K9" s="154"/>
      <c r="L9" s="154"/>
      <c r="M9" s="155"/>
      <c r="N9" s="155"/>
      <c r="O9" s="155"/>
    </row>
    <row r="10" spans="1:15" x14ac:dyDescent="0.2">
      <c r="A10" s="205" t="s">
        <v>256</v>
      </c>
      <c r="B10" s="206" t="s">
        <v>25</v>
      </c>
      <c r="C10" s="209">
        <f t="shared" ref="C10:F11" si="0">+C11</f>
        <v>0</v>
      </c>
      <c r="D10" s="210">
        <f t="shared" si="0"/>
        <v>0</v>
      </c>
      <c r="E10" s="210">
        <f t="shared" si="0"/>
        <v>0</v>
      </c>
      <c r="F10" s="209">
        <f t="shared" si="0"/>
        <v>2649.9</v>
      </c>
      <c r="G10" s="209">
        <v>0</v>
      </c>
      <c r="H10" s="209">
        <v>0</v>
      </c>
      <c r="I10" s="154"/>
      <c r="J10" s="154"/>
      <c r="K10" s="154"/>
      <c r="L10" s="154"/>
      <c r="M10" s="169"/>
      <c r="N10" s="169"/>
      <c r="O10" s="169"/>
    </row>
    <row r="11" spans="1:15" x14ac:dyDescent="0.2">
      <c r="A11" s="204">
        <v>3</v>
      </c>
      <c r="B11" s="180" t="s">
        <v>483</v>
      </c>
      <c r="C11" s="207">
        <f t="shared" si="0"/>
        <v>0</v>
      </c>
      <c r="D11" s="208">
        <f t="shared" si="0"/>
        <v>0</v>
      </c>
      <c r="E11" s="208">
        <f t="shared" si="0"/>
        <v>0</v>
      </c>
      <c r="F11" s="207">
        <f t="shared" si="0"/>
        <v>2649.9</v>
      </c>
      <c r="G11" s="209">
        <v>0</v>
      </c>
      <c r="H11" s="209">
        <v>0</v>
      </c>
      <c r="I11" s="154"/>
      <c r="J11" s="154"/>
      <c r="K11" s="154"/>
      <c r="L11" s="154"/>
      <c r="M11" s="169"/>
      <c r="N11" s="169"/>
      <c r="O11" s="169"/>
    </row>
    <row r="12" spans="1:15" x14ac:dyDescent="0.2">
      <c r="A12" s="172">
        <v>31</v>
      </c>
      <c r="B12" s="156" t="s">
        <v>483</v>
      </c>
      <c r="C12" s="152"/>
      <c r="D12" s="153"/>
      <c r="E12" s="153"/>
      <c r="F12" s="152">
        <v>2649.9</v>
      </c>
      <c r="G12" s="209">
        <v>0</v>
      </c>
      <c r="H12" s="209">
        <v>0</v>
      </c>
      <c r="I12" s="154"/>
      <c r="J12" s="154"/>
      <c r="K12" s="154"/>
      <c r="L12" s="154"/>
      <c r="M12" s="155"/>
      <c r="N12" s="155"/>
      <c r="O12" s="155"/>
    </row>
    <row r="13" spans="1:15" x14ac:dyDescent="0.2">
      <c r="A13" s="205" t="s">
        <v>504</v>
      </c>
      <c r="B13" s="206" t="s">
        <v>25</v>
      </c>
      <c r="C13" s="209">
        <f>+C14+C16+C18</f>
        <v>0</v>
      </c>
      <c r="D13" s="210">
        <f>+D14+D16+D18</f>
        <v>0</v>
      </c>
      <c r="E13" s="210">
        <f>+E14+E16+E18</f>
        <v>0</v>
      </c>
      <c r="F13" s="209">
        <f>+F14+F16+F18</f>
        <v>0</v>
      </c>
      <c r="G13" s="209">
        <v>0</v>
      </c>
      <c r="H13" s="209">
        <v>0</v>
      </c>
      <c r="I13" s="154"/>
      <c r="J13" s="154"/>
      <c r="K13" s="154"/>
      <c r="L13" s="154"/>
      <c r="M13" s="169"/>
      <c r="N13" s="169"/>
      <c r="O13" s="169"/>
    </row>
    <row r="14" spans="1:15" x14ac:dyDescent="0.2">
      <c r="A14" s="204" t="s">
        <v>80</v>
      </c>
      <c r="B14" s="180" t="s">
        <v>483</v>
      </c>
      <c r="C14" s="207">
        <f>+C15</f>
        <v>0</v>
      </c>
      <c r="D14" s="208">
        <f>+D15</f>
        <v>0</v>
      </c>
      <c r="E14" s="208">
        <f>+E15</f>
        <v>0</v>
      </c>
      <c r="F14" s="207">
        <f>+F15</f>
        <v>0</v>
      </c>
      <c r="G14" s="209">
        <v>0</v>
      </c>
      <c r="H14" s="209">
        <v>0</v>
      </c>
      <c r="I14" s="154"/>
      <c r="J14" s="154"/>
      <c r="K14" s="154"/>
      <c r="L14" s="154"/>
      <c r="M14" s="169"/>
      <c r="N14" s="169"/>
      <c r="O14" s="169"/>
    </row>
    <row r="15" spans="1:15" x14ac:dyDescent="0.2">
      <c r="A15" s="172" t="s">
        <v>82</v>
      </c>
      <c r="B15" s="156" t="s">
        <v>483</v>
      </c>
      <c r="C15" s="152"/>
      <c r="D15" s="153"/>
      <c r="E15" s="153"/>
      <c r="F15" s="152"/>
      <c r="G15" s="209">
        <v>0</v>
      </c>
      <c r="H15" s="209">
        <v>0</v>
      </c>
      <c r="I15" s="155"/>
      <c r="J15" s="155"/>
      <c r="K15" s="155"/>
      <c r="L15" s="155"/>
      <c r="M15" s="155"/>
      <c r="N15" s="155"/>
      <c r="O15" s="155"/>
    </row>
    <row r="16" spans="1:15" x14ac:dyDescent="0.2">
      <c r="A16" s="204" t="s">
        <v>56</v>
      </c>
      <c r="B16" s="180" t="s">
        <v>57</v>
      </c>
      <c r="C16" s="207">
        <f>+C17</f>
        <v>0</v>
      </c>
      <c r="D16" s="208">
        <f>+D17</f>
        <v>0</v>
      </c>
      <c r="E16" s="208">
        <f>+E17</f>
        <v>0</v>
      </c>
      <c r="F16" s="207">
        <f>+F17</f>
        <v>0</v>
      </c>
      <c r="G16" s="209">
        <v>0</v>
      </c>
      <c r="H16" s="209">
        <v>0</v>
      </c>
      <c r="I16" s="154"/>
      <c r="J16" s="154"/>
      <c r="K16" s="154"/>
      <c r="L16" s="154"/>
      <c r="M16" s="169"/>
      <c r="N16" s="169"/>
      <c r="O16" s="169"/>
    </row>
    <row r="17" spans="1:15" x14ac:dyDescent="0.2">
      <c r="A17" s="172" t="s">
        <v>59</v>
      </c>
      <c r="B17" s="156" t="s">
        <v>60</v>
      </c>
      <c r="C17" s="152"/>
      <c r="D17" s="153"/>
      <c r="E17" s="153"/>
      <c r="F17" s="152"/>
      <c r="G17" s="209">
        <v>0</v>
      </c>
      <c r="H17" s="209">
        <v>0</v>
      </c>
      <c r="I17" s="155"/>
      <c r="J17" s="155"/>
      <c r="K17" s="155"/>
      <c r="L17" s="155"/>
      <c r="M17" s="155"/>
      <c r="N17" s="155"/>
      <c r="O17" s="155"/>
    </row>
    <row r="18" spans="1:15" x14ac:dyDescent="0.2">
      <c r="A18" s="204" t="s">
        <v>61</v>
      </c>
      <c r="B18" s="180" t="s">
        <v>62</v>
      </c>
      <c r="C18" s="207">
        <f>+C19</f>
        <v>0</v>
      </c>
      <c r="D18" s="208">
        <f>+D19</f>
        <v>0</v>
      </c>
      <c r="E18" s="208">
        <f>+E19</f>
        <v>0</v>
      </c>
      <c r="F18" s="207">
        <f>+F19</f>
        <v>0</v>
      </c>
      <c r="G18" s="209">
        <v>0</v>
      </c>
      <c r="H18" s="209">
        <v>0</v>
      </c>
      <c r="I18" s="154"/>
      <c r="J18" s="154"/>
      <c r="K18" s="154"/>
      <c r="L18" s="154"/>
      <c r="M18" s="169"/>
      <c r="N18" s="169"/>
      <c r="O18" s="169"/>
    </row>
    <row r="19" spans="1:15" x14ac:dyDescent="0.2">
      <c r="A19" s="172" t="s">
        <v>74</v>
      </c>
      <c r="B19" s="156" t="s">
        <v>75</v>
      </c>
      <c r="C19" s="152"/>
      <c r="D19" s="153"/>
      <c r="E19" s="153"/>
      <c r="F19" s="152"/>
      <c r="G19" s="209">
        <v>0</v>
      </c>
      <c r="H19" s="174">
        <v>0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BB61-B43D-48CE-BE10-6685E77DB740}">
  <dimension ref="A2:F214"/>
  <sheetViews>
    <sheetView topLeftCell="A28" workbookViewId="0">
      <selection activeCell="I62" sqref="I62"/>
    </sheetView>
  </sheetViews>
  <sheetFormatPr defaultRowHeight="15" x14ac:dyDescent="0.25"/>
  <cols>
    <col min="1" max="1" width="16.85546875" customWidth="1"/>
    <col min="2" max="2" width="22.28515625" customWidth="1"/>
    <col min="3" max="3" width="18.42578125" customWidth="1"/>
    <col min="4" max="4" width="19.5703125" customWidth="1"/>
    <col min="5" max="5" width="26.28515625" customWidth="1"/>
  </cols>
  <sheetData>
    <row r="2" spans="1:6" ht="15.75" x14ac:dyDescent="0.25">
      <c r="A2" s="273" t="s">
        <v>574</v>
      </c>
      <c r="B2" s="273"/>
      <c r="C2" s="273"/>
      <c r="D2" s="273"/>
      <c r="E2" s="273"/>
      <c r="F2" s="273"/>
    </row>
    <row r="3" spans="1:6" ht="15.75" x14ac:dyDescent="0.25">
      <c r="A3" s="274" t="s">
        <v>526</v>
      </c>
      <c r="B3" s="274"/>
      <c r="C3" s="274"/>
      <c r="D3" s="274"/>
      <c r="E3" s="274"/>
      <c r="F3" s="274"/>
    </row>
    <row r="4" spans="1:6" ht="15.75" x14ac:dyDescent="0.25">
      <c r="A4" s="274" t="s">
        <v>527</v>
      </c>
      <c r="B4" s="274"/>
      <c r="C4" s="274"/>
      <c r="D4" s="274"/>
      <c r="E4" s="274"/>
      <c r="F4" s="274"/>
    </row>
    <row r="5" spans="1:6" ht="18" x14ac:dyDescent="0.25">
      <c r="A5" s="225"/>
      <c r="B5" s="225"/>
      <c r="C5" s="225"/>
      <c r="D5" s="226"/>
      <c r="E5" s="226"/>
      <c r="F5" s="226"/>
    </row>
    <row r="6" spans="1:6" ht="42.75" x14ac:dyDescent="0.25">
      <c r="A6" s="271" t="s">
        <v>3</v>
      </c>
      <c r="B6" s="271"/>
      <c r="C6" s="162" t="s">
        <v>560</v>
      </c>
      <c r="D6" s="162" t="s">
        <v>561</v>
      </c>
      <c r="E6" s="162" t="s">
        <v>577</v>
      </c>
      <c r="F6" s="162" t="s">
        <v>575</v>
      </c>
    </row>
    <row r="7" spans="1:6" x14ac:dyDescent="0.25">
      <c r="A7" s="270">
        <v>1</v>
      </c>
      <c r="B7" s="270"/>
      <c r="C7" s="163">
        <v>2</v>
      </c>
      <c r="D7" s="163">
        <v>3</v>
      </c>
      <c r="E7" s="163">
        <v>4.3333333333333304</v>
      </c>
      <c r="F7" s="163">
        <v>5.0833333333333304</v>
      </c>
    </row>
    <row r="8" spans="1:6" ht="25.5" x14ac:dyDescent="0.25">
      <c r="A8" s="290" t="s">
        <v>528</v>
      </c>
      <c r="B8" s="291" t="s">
        <v>529</v>
      </c>
      <c r="C8" s="292">
        <f>C9</f>
        <v>9233110</v>
      </c>
      <c r="D8" s="293"/>
      <c r="E8" s="227">
        <f>E9</f>
        <v>4687668.0299999993</v>
      </c>
      <c r="F8" s="240">
        <f>+E8/C8*100</f>
        <v>50.770195849502485</v>
      </c>
    </row>
    <row r="9" spans="1:6" x14ac:dyDescent="0.25">
      <c r="A9" s="294" t="s">
        <v>202</v>
      </c>
      <c r="B9" s="295" t="s">
        <v>531</v>
      </c>
      <c r="C9" s="292">
        <f>C10</f>
        <v>9233110</v>
      </c>
      <c r="D9" s="293"/>
      <c r="E9" s="227">
        <f>E10</f>
        <v>4687668.0299999993</v>
      </c>
      <c r="F9" s="240">
        <f t="shared" ref="F9:F13" si="0">+E9/C9*100</f>
        <v>50.770195849502485</v>
      </c>
    </row>
    <row r="10" spans="1:6" ht="26.25" thickBot="1" x14ac:dyDescent="0.3">
      <c r="A10" s="296" t="s">
        <v>532</v>
      </c>
      <c r="B10" s="297" t="s">
        <v>533</v>
      </c>
      <c r="C10" s="292">
        <f>C11+C72+C83+C194+C211+C148</f>
        <v>9233110</v>
      </c>
      <c r="D10" s="292"/>
      <c r="E10" s="227">
        <f>E11+E72+E83+E194++E211</f>
        <v>4687668.0299999993</v>
      </c>
      <c r="F10" s="298">
        <f t="shared" si="0"/>
        <v>50.770195849502485</v>
      </c>
    </row>
    <row r="11" spans="1:6" ht="39" thickBot="1" x14ac:dyDescent="0.3">
      <c r="A11" s="305" t="s">
        <v>578</v>
      </c>
      <c r="B11" s="306" t="s">
        <v>534</v>
      </c>
      <c r="C11" s="307">
        <f>C12+C55</f>
        <v>8056568</v>
      </c>
      <c r="D11" s="307"/>
      <c r="E11" s="308">
        <f>E12+E55</f>
        <v>3968124.01</v>
      </c>
      <c r="F11" s="309">
        <f t="shared" si="0"/>
        <v>49.253280180841266</v>
      </c>
    </row>
    <row r="12" spans="1:6" x14ac:dyDescent="0.25">
      <c r="A12" s="318" t="s">
        <v>55</v>
      </c>
      <c r="B12" s="319" t="s">
        <v>54</v>
      </c>
      <c r="C12" s="320">
        <f>C13+C18+C43+C47+C48</f>
        <v>7452653</v>
      </c>
      <c r="D12" s="320"/>
      <c r="E12" s="321">
        <f>E13+E18+E43+E46</f>
        <v>3776166.0199999996</v>
      </c>
      <c r="F12" s="321">
        <f t="shared" si="0"/>
        <v>50.668748699288692</v>
      </c>
    </row>
    <row r="13" spans="1:6" x14ac:dyDescent="0.25">
      <c r="A13" s="231" t="s">
        <v>82</v>
      </c>
      <c r="B13" s="232" t="s">
        <v>83</v>
      </c>
      <c r="C13" s="233">
        <v>6536786</v>
      </c>
      <c r="D13" s="233"/>
      <c r="E13" s="234">
        <f>E14+E15+E17+E16</f>
        <v>3199989.29</v>
      </c>
      <c r="F13" s="234">
        <f t="shared" si="0"/>
        <v>48.95355745162837</v>
      </c>
    </row>
    <row r="14" spans="1:6" x14ac:dyDescent="0.25">
      <c r="A14" s="235" t="s">
        <v>86</v>
      </c>
      <c r="B14" s="236" t="s">
        <v>87</v>
      </c>
      <c r="C14" s="237"/>
      <c r="D14" s="237"/>
      <c r="E14" s="299">
        <v>2683134.38</v>
      </c>
      <c r="F14" s="237"/>
    </row>
    <row r="15" spans="1:6" ht="25.5" x14ac:dyDescent="0.25">
      <c r="A15" s="235" t="s">
        <v>373</v>
      </c>
      <c r="B15" s="236" t="s">
        <v>374</v>
      </c>
      <c r="C15" s="237"/>
      <c r="D15" s="237"/>
      <c r="E15" s="299">
        <v>1353.23</v>
      </c>
      <c r="F15" s="237"/>
    </row>
    <row r="16" spans="1:6" x14ac:dyDescent="0.25">
      <c r="A16" s="235" t="s">
        <v>92</v>
      </c>
      <c r="B16" s="236" t="s">
        <v>91</v>
      </c>
      <c r="C16" s="237"/>
      <c r="D16" s="237"/>
      <c r="E16" s="299">
        <v>73899.37</v>
      </c>
      <c r="F16" s="237"/>
    </row>
    <row r="17" spans="1:6" ht="25.5" x14ac:dyDescent="0.25">
      <c r="A17" s="235" t="s">
        <v>95</v>
      </c>
      <c r="B17" s="236" t="s">
        <v>96</v>
      </c>
      <c r="C17" s="237"/>
      <c r="D17" s="237"/>
      <c r="E17" s="299">
        <v>441602.31</v>
      </c>
      <c r="F17" s="237"/>
    </row>
    <row r="18" spans="1:6" x14ac:dyDescent="0.25">
      <c r="A18" s="231" t="s">
        <v>97</v>
      </c>
      <c r="B18" s="232" t="s">
        <v>98</v>
      </c>
      <c r="C18" s="233">
        <v>772667</v>
      </c>
      <c r="D18" s="233"/>
      <c r="E18" s="234">
        <f>E20+E33+E41+E19+E21+E22+E23+E24+E25+E26+E27+E28+E29+E30+E31+E32+E34+E35+E36+E37+E38+E39+E40+E42</f>
        <v>536099.97</v>
      </c>
      <c r="F18" s="234">
        <f>+E18/C18*100</f>
        <v>69.383055054764853</v>
      </c>
    </row>
    <row r="19" spans="1:6" x14ac:dyDescent="0.25">
      <c r="A19" s="277">
        <v>3211</v>
      </c>
      <c r="B19" s="278" t="s">
        <v>102</v>
      </c>
      <c r="C19" s="233"/>
      <c r="D19" s="233"/>
      <c r="E19" s="300">
        <v>25293.87</v>
      </c>
      <c r="F19" s="234"/>
    </row>
    <row r="20" spans="1:6" ht="25.5" x14ac:dyDescent="0.25">
      <c r="A20" s="235" t="s">
        <v>103</v>
      </c>
      <c r="B20" s="236" t="s">
        <v>104</v>
      </c>
      <c r="C20" s="237"/>
      <c r="D20" s="237"/>
      <c r="E20" s="299">
        <v>52130.6</v>
      </c>
      <c r="F20" s="237"/>
    </row>
    <row r="21" spans="1:6" ht="25.5" x14ac:dyDescent="0.25">
      <c r="A21" s="235">
        <v>3213</v>
      </c>
      <c r="B21" s="236" t="s">
        <v>106</v>
      </c>
      <c r="C21" s="237"/>
      <c r="D21" s="237"/>
      <c r="E21" s="299">
        <v>15059.11</v>
      </c>
      <c r="F21" s="237"/>
    </row>
    <row r="22" spans="1:6" x14ac:dyDescent="0.25">
      <c r="A22" s="235">
        <v>3221</v>
      </c>
      <c r="B22" s="236" t="s">
        <v>581</v>
      </c>
      <c r="C22" s="237"/>
      <c r="D22" s="237"/>
      <c r="E22" s="299">
        <v>30996.71</v>
      </c>
      <c r="F22" s="237"/>
    </row>
    <row r="23" spans="1:6" x14ac:dyDescent="0.25">
      <c r="A23" s="235">
        <v>3222</v>
      </c>
      <c r="B23" s="236" t="s">
        <v>380</v>
      </c>
      <c r="C23" s="237"/>
      <c r="D23" s="237"/>
      <c r="E23" s="299">
        <v>53.68</v>
      </c>
      <c r="F23" s="237"/>
    </row>
    <row r="24" spans="1:6" x14ac:dyDescent="0.25">
      <c r="A24" s="235">
        <v>3223</v>
      </c>
      <c r="B24" s="236" t="s">
        <v>114</v>
      </c>
      <c r="C24" s="237"/>
      <c r="D24" s="237"/>
      <c r="E24" s="299">
        <v>71136.429999999993</v>
      </c>
      <c r="F24" s="237"/>
    </row>
    <row r="25" spans="1:6" ht="38.25" x14ac:dyDescent="0.25">
      <c r="A25" s="235">
        <v>3224</v>
      </c>
      <c r="B25" s="236" t="s">
        <v>116</v>
      </c>
      <c r="C25" s="237"/>
      <c r="D25" s="237"/>
      <c r="E25" s="299">
        <v>10747.23</v>
      </c>
      <c r="F25" s="237"/>
    </row>
    <row r="26" spans="1:6" x14ac:dyDescent="0.25">
      <c r="A26" s="235">
        <v>3225</v>
      </c>
      <c r="B26" s="236" t="s">
        <v>118</v>
      </c>
      <c r="C26" s="237"/>
      <c r="D26" s="237"/>
      <c r="E26" s="299">
        <v>676.54</v>
      </c>
      <c r="F26" s="237"/>
    </row>
    <row r="27" spans="1:6" ht="25.5" x14ac:dyDescent="0.25">
      <c r="A27" s="235">
        <v>3227</v>
      </c>
      <c r="B27" s="236" t="s">
        <v>582</v>
      </c>
      <c r="C27" s="237"/>
      <c r="D27" s="237"/>
      <c r="E27" s="299">
        <v>8479.49</v>
      </c>
      <c r="F27" s="237"/>
    </row>
    <row r="28" spans="1:6" ht="25.5" x14ac:dyDescent="0.25">
      <c r="A28" s="235">
        <v>3231</v>
      </c>
      <c r="B28" s="236" t="s">
        <v>124</v>
      </c>
      <c r="C28" s="237"/>
      <c r="D28" s="237"/>
      <c r="E28" s="299">
        <v>17400.810000000001</v>
      </c>
      <c r="F28" s="237"/>
    </row>
    <row r="29" spans="1:6" ht="25.5" x14ac:dyDescent="0.25">
      <c r="A29" s="235">
        <v>3232</v>
      </c>
      <c r="B29" s="236" t="s">
        <v>126</v>
      </c>
      <c r="C29" s="237"/>
      <c r="D29" s="237"/>
      <c r="E29" s="299">
        <v>13093.21</v>
      </c>
      <c r="F29" s="237"/>
    </row>
    <row r="30" spans="1:6" ht="25.5" x14ac:dyDescent="0.25">
      <c r="A30" s="235">
        <v>3233</v>
      </c>
      <c r="B30" s="236" t="s">
        <v>128</v>
      </c>
      <c r="C30" s="237"/>
      <c r="D30" s="237"/>
      <c r="E30" s="299">
        <v>18626.72</v>
      </c>
      <c r="F30" s="237"/>
    </row>
    <row r="31" spans="1:6" x14ac:dyDescent="0.25">
      <c r="A31" s="235">
        <v>3234</v>
      </c>
      <c r="B31" s="236" t="s">
        <v>130</v>
      </c>
      <c r="C31" s="237"/>
      <c r="D31" s="237"/>
      <c r="E31" s="299">
        <v>20738.22</v>
      </c>
      <c r="F31" s="237"/>
    </row>
    <row r="32" spans="1:6" x14ac:dyDescent="0.25">
      <c r="A32" s="235">
        <v>3235</v>
      </c>
      <c r="B32" s="236" t="s">
        <v>132</v>
      </c>
      <c r="C32" s="237"/>
      <c r="D32" s="237"/>
      <c r="E32" s="299">
        <v>25987.08</v>
      </c>
      <c r="F32" s="237"/>
    </row>
    <row r="33" spans="1:6" ht="25.5" x14ac:dyDescent="0.25">
      <c r="A33" s="235" t="s">
        <v>133</v>
      </c>
      <c r="B33" s="236" t="s">
        <v>134</v>
      </c>
      <c r="C33" s="237"/>
      <c r="D33" s="237"/>
      <c r="E33" s="299">
        <v>9523.9599999999991</v>
      </c>
      <c r="F33" s="237"/>
    </row>
    <row r="34" spans="1:6" ht="25.5" x14ac:dyDescent="0.25">
      <c r="A34" s="235">
        <v>3237</v>
      </c>
      <c r="B34" s="236" t="s">
        <v>136</v>
      </c>
      <c r="C34" s="237"/>
      <c r="D34" s="237"/>
      <c r="E34" s="299">
        <v>132726.97</v>
      </c>
      <c r="F34" s="237"/>
    </row>
    <row r="35" spans="1:6" x14ac:dyDescent="0.25">
      <c r="A35" s="235">
        <v>3238</v>
      </c>
      <c r="B35" s="236" t="s">
        <v>138</v>
      </c>
      <c r="C35" s="237"/>
      <c r="D35" s="237"/>
      <c r="E35" s="299">
        <v>11383.47</v>
      </c>
      <c r="F35" s="237"/>
    </row>
    <row r="36" spans="1:6" x14ac:dyDescent="0.25">
      <c r="A36" s="235">
        <v>3239</v>
      </c>
      <c r="B36" s="236" t="s">
        <v>140</v>
      </c>
      <c r="C36" s="237"/>
      <c r="D36" s="237"/>
      <c r="E36" s="299">
        <v>28780.87</v>
      </c>
      <c r="F36" s="237"/>
    </row>
    <row r="37" spans="1:6" ht="38.25" x14ac:dyDescent="0.25">
      <c r="A37" s="235">
        <v>3241</v>
      </c>
      <c r="B37" s="236" t="s">
        <v>142</v>
      </c>
      <c r="C37" s="237"/>
      <c r="D37" s="237"/>
      <c r="E37" s="299">
        <v>10250.98</v>
      </c>
      <c r="F37" s="237"/>
    </row>
    <row r="38" spans="1:6" x14ac:dyDescent="0.25">
      <c r="A38" s="235">
        <v>3292</v>
      </c>
      <c r="B38" s="236" t="s">
        <v>583</v>
      </c>
      <c r="C38" s="237"/>
      <c r="D38" s="237"/>
      <c r="E38" s="299">
        <v>4796.6400000000003</v>
      </c>
      <c r="F38" s="237"/>
    </row>
    <row r="39" spans="1:6" x14ac:dyDescent="0.25">
      <c r="A39" s="235">
        <v>3293</v>
      </c>
      <c r="B39" s="236" t="s">
        <v>151</v>
      </c>
      <c r="C39" s="237"/>
      <c r="D39" s="237"/>
      <c r="E39" s="299">
        <v>17234.5</v>
      </c>
      <c r="F39" s="237"/>
    </row>
    <row r="40" spans="1:6" x14ac:dyDescent="0.25">
      <c r="A40" s="235">
        <v>3294</v>
      </c>
      <c r="B40" s="236" t="s">
        <v>584</v>
      </c>
      <c r="C40" s="237"/>
      <c r="D40" s="237"/>
      <c r="E40" s="299">
        <v>2607.4899999999998</v>
      </c>
      <c r="F40" s="237"/>
    </row>
    <row r="41" spans="1:6" x14ac:dyDescent="0.25">
      <c r="A41" s="235" t="s">
        <v>154</v>
      </c>
      <c r="B41" s="236" t="s">
        <v>155</v>
      </c>
      <c r="C41" s="237"/>
      <c r="D41" s="237"/>
      <c r="E41" s="299">
        <v>5261.85</v>
      </c>
      <c r="F41" s="237"/>
    </row>
    <row r="42" spans="1:6" ht="25.5" x14ac:dyDescent="0.25">
      <c r="A42" s="235">
        <v>3299</v>
      </c>
      <c r="B42" s="236" t="s">
        <v>145</v>
      </c>
      <c r="C42" s="237"/>
      <c r="D42" s="237"/>
      <c r="E42" s="299">
        <v>3113.54</v>
      </c>
      <c r="F42" s="237"/>
    </row>
    <row r="43" spans="1:6" x14ac:dyDescent="0.25">
      <c r="A43" s="275">
        <v>34</v>
      </c>
      <c r="B43" s="232" t="s">
        <v>160</v>
      </c>
      <c r="C43" s="276">
        <v>4200</v>
      </c>
      <c r="D43" s="237"/>
      <c r="E43" s="301">
        <f>E44+E45</f>
        <v>4438.4399999999996</v>
      </c>
      <c r="F43" s="276">
        <f>E43/C43*100</f>
        <v>105.67714285714285</v>
      </c>
    </row>
    <row r="44" spans="1:6" ht="25.5" x14ac:dyDescent="0.25">
      <c r="A44" s="279">
        <v>3431</v>
      </c>
      <c r="B44" s="278" t="s">
        <v>164</v>
      </c>
      <c r="C44" s="276"/>
      <c r="D44" s="237"/>
      <c r="E44" s="299">
        <v>4165.9399999999996</v>
      </c>
      <c r="F44" s="237"/>
    </row>
    <row r="45" spans="1:6" x14ac:dyDescent="0.25">
      <c r="A45" s="279">
        <v>3432</v>
      </c>
      <c r="B45" s="278" t="s">
        <v>585</v>
      </c>
      <c r="C45" s="276"/>
      <c r="D45" s="237"/>
      <c r="E45" s="299">
        <v>272.5</v>
      </c>
      <c r="F45" s="237"/>
    </row>
    <row r="46" spans="1:6" ht="27" x14ac:dyDescent="0.25">
      <c r="A46" s="275">
        <v>4</v>
      </c>
      <c r="B46" s="232" t="s">
        <v>226</v>
      </c>
      <c r="C46" s="276">
        <f>C47+C48</f>
        <v>139000</v>
      </c>
      <c r="D46" s="237"/>
      <c r="E46" s="301">
        <f>E47+E48</f>
        <v>35638.32</v>
      </c>
      <c r="F46" s="276">
        <f>E46/C46*100</f>
        <v>25.639079136690647</v>
      </c>
    </row>
    <row r="47" spans="1:6" ht="40.5" x14ac:dyDescent="0.25">
      <c r="A47" s="275">
        <v>41</v>
      </c>
      <c r="B47" s="232" t="s">
        <v>227</v>
      </c>
      <c r="C47" s="276">
        <v>2000</v>
      </c>
      <c r="D47" s="276"/>
      <c r="E47" s="301">
        <v>0</v>
      </c>
      <c r="F47" s="276">
        <v>0</v>
      </c>
    </row>
    <row r="48" spans="1:6" ht="40.5" x14ac:dyDescent="0.25">
      <c r="A48" s="275">
        <v>42</v>
      </c>
      <c r="B48" s="232" t="s">
        <v>233</v>
      </c>
      <c r="C48" s="276">
        <v>137000</v>
      </c>
      <c r="D48" s="276"/>
      <c r="E48" s="301">
        <f>E49+E50+E51+E52+E53+E54</f>
        <v>35638.32</v>
      </c>
      <c r="F48" s="276">
        <f>E48/C48*100</f>
        <v>26.013372262773721</v>
      </c>
    </row>
    <row r="49" spans="1:6" x14ac:dyDescent="0.25">
      <c r="A49" s="279">
        <v>4212</v>
      </c>
      <c r="B49" s="278" t="s">
        <v>237</v>
      </c>
      <c r="C49" s="280"/>
      <c r="D49" s="280"/>
      <c r="E49" s="299">
        <v>1845.11</v>
      </c>
      <c r="F49" s="237"/>
    </row>
    <row r="50" spans="1:6" x14ac:dyDescent="0.25">
      <c r="A50" s="279">
        <v>4221</v>
      </c>
      <c r="B50" s="278" t="s">
        <v>241</v>
      </c>
      <c r="C50" s="280"/>
      <c r="D50" s="280"/>
      <c r="E50" s="299">
        <v>12793.98</v>
      </c>
      <c r="F50" s="237"/>
    </row>
    <row r="51" spans="1:6" ht="25.5" x14ac:dyDescent="0.25">
      <c r="A51" s="279">
        <v>4223</v>
      </c>
      <c r="B51" s="278" t="s">
        <v>437</v>
      </c>
      <c r="C51" s="280"/>
      <c r="D51" s="280"/>
      <c r="E51" s="299">
        <v>6113.1</v>
      </c>
      <c r="F51" s="237"/>
    </row>
    <row r="52" spans="1:6" ht="25.5" x14ac:dyDescent="0.25">
      <c r="A52" s="279">
        <v>4224</v>
      </c>
      <c r="B52" s="278" t="s">
        <v>243</v>
      </c>
      <c r="C52" s="280"/>
      <c r="D52" s="280"/>
      <c r="E52" s="299">
        <v>13402.63</v>
      </c>
      <c r="F52" s="237"/>
    </row>
    <row r="53" spans="1:6" ht="25.5" x14ac:dyDescent="0.25">
      <c r="A53" s="279">
        <v>4225</v>
      </c>
      <c r="B53" s="278" t="s">
        <v>439</v>
      </c>
      <c r="C53" s="280"/>
      <c r="D53" s="280"/>
      <c r="E53" s="299">
        <v>1013.22</v>
      </c>
      <c r="F53" s="237"/>
    </row>
    <row r="54" spans="1:6" x14ac:dyDescent="0.25">
      <c r="A54" s="279">
        <v>4241</v>
      </c>
      <c r="B54" s="278" t="s">
        <v>586</v>
      </c>
      <c r="C54" s="280"/>
      <c r="D54" s="280"/>
      <c r="E54" s="299">
        <v>470.28</v>
      </c>
      <c r="F54" s="237"/>
    </row>
    <row r="55" spans="1:6" ht="27" x14ac:dyDescent="0.25">
      <c r="A55" s="341">
        <v>581</v>
      </c>
      <c r="B55" s="322" t="s">
        <v>530</v>
      </c>
      <c r="C55" s="323">
        <f>C56+C68</f>
        <v>603915</v>
      </c>
      <c r="D55" s="324"/>
      <c r="E55" s="325">
        <f>E56+E68</f>
        <v>191957.99000000002</v>
      </c>
      <c r="F55" s="323">
        <f>E55/C55*100</f>
        <v>31.785597310879847</v>
      </c>
    </row>
    <row r="56" spans="1:6" x14ac:dyDescent="0.25">
      <c r="A56" s="275">
        <v>3</v>
      </c>
      <c r="B56" s="232" t="s">
        <v>81</v>
      </c>
      <c r="C56" s="276">
        <v>90422</v>
      </c>
      <c r="D56" s="237"/>
      <c r="E56" s="301">
        <f>E57</f>
        <v>20416.45</v>
      </c>
      <c r="F56" s="276">
        <f t="shared" ref="F56:F57" si="1">E56/C56*100</f>
        <v>22.579073676760082</v>
      </c>
    </row>
    <row r="57" spans="1:6" x14ac:dyDescent="0.25">
      <c r="A57" s="275">
        <v>32</v>
      </c>
      <c r="B57" s="232" t="s">
        <v>98</v>
      </c>
      <c r="C57" s="276">
        <v>90422</v>
      </c>
      <c r="D57" s="237"/>
      <c r="E57" s="301">
        <f>E58+E59+E60+E62+E61+E63+E64+E65+E67</f>
        <v>20416.45</v>
      </c>
      <c r="F57" s="276">
        <f t="shared" si="1"/>
        <v>22.579073676760082</v>
      </c>
    </row>
    <row r="58" spans="1:6" x14ac:dyDescent="0.25">
      <c r="A58" s="279">
        <v>3211</v>
      </c>
      <c r="B58" s="278" t="s">
        <v>102</v>
      </c>
      <c r="C58" s="280"/>
      <c r="D58" s="280"/>
      <c r="E58" s="302">
        <v>9079.9500000000007</v>
      </c>
      <c r="F58" s="237"/>
    </row>
    <row r="59" spans="1:6" ht="25.5" x14ac:dyDescent="0.25">
      <c r="A59" s="279">
        <v>3213</v>
      </c>
      <c r="B59" s="278" t="s">
        <v>106</v>
      </c>
      <c r="C59" s="280"/>
      <c r="D59" s="280"/>
      <c r="E59" s="302">
        <v>3884.76</v>
      </c>
      <c r="F59" s="237"/>
    </row>
    <row r="60" spans="1:6" x14ac:dyDescent="0.25">
      <c r="A60" s="279">
        <v>3221</v>
      </c>
      <c r="B60" s="278" t="s">
        <v>581</v>
      </c>
      <c r="C60" s="280"/>
      <c r="D60" s="280"/>
      <c r="E60" s="302">
        <v>2981</v>
      </c>
      <c r="F60" s="237"/>
    </row>
    <row r="61" spans="1:6" ht="38.25" x14ac:dyDescent="0.25">
      <c r="A61" s="279">
        <v>3224</v>
      </c>
      <c r="B61" s="278" t="s">
        <v>116</v>
      </c>
      <c r="C61" s="280"/>
      <c r="D61" s="280"/>
      <c r="E61" s="302">
        <v>425.99</v>
      </c>
      <c r="F61" s="237"/>
    </row>
    <row r="62" spans="1:6" x14ac:dyDescent="0.25">
      <c r="A62" s="279">
        <v>3235</v>
      </c>
      <c r="B62" s="278" t="s">
        <v>132</v>
      </c>
      <c r="C62" s="280"/>
      <c r="D62" s="280"/>
      <c r="E62" s="302">
        <v>3097.51</v>
      </c>
      <c r="F62" s="237"/>
    </row>
    <row r="63" spans="1:6" x14ac:dyDescent="0.25">
      <c r="A63" s="279">
        <v>3239</v>
      </c>
      <c r="B63" s="278" t="s">
        <v>140</v>
      </c>
      <c r="C63" s="280"/>
      <c r="D63" s="280"/>
      <c r="E63" s="302">
        <v>107.92</v>
      </c>
      <c r="F63" s="237"/>
    </row>
    <row r="64" spans="1:6" ht="38.25" x14ac:dyDescent="0.25">
      <c r="A64" s="279">
        <v>3241</v>
      </c>
      <c r="B64" s="278" t="s">
        <v>142</v>
      </c>
      <c r="C64" s="280"/>
      <c r="D64" s="280"/>
      <c r="E64" s="302">
        <v>350.63</v>
      </c>
      <c r="F64" s="237"/>
    </row>
    <row r="65" spans="1:6" x14ac:dyDescent="0.25">
      <c r="A65" s="279">
        <v>3294</v>
      </c>
      <c r="B65" s="278" t="s">
        <v>584</v>
      </c>
      <c r="C65" s="280"/>
      <c r="D65" s="280"/>
      <c r="E65" s="302">
        <v>455</v>
      </c>
      <c r="F65" s="237"/>
    </row>
    <row r="66" spans="1:6" x14ac:dyDescent="0.25">
      <c r="A66" s="279">
        <v>34</v>
      </c>
      <c r="B66" s="278" t="s">
        <v>160</v>
      </c>
      <c r="C66" s="280"/>
      <c r="D66" s="280"/>
      <c r="E66" s="302"/>
      <c r="F66" s="237"/>
    </row>
    <row r="67" spans="1:6" x14ac:dyDescent="0.25">
      <c r="A67" s="279">
        <v>3432</v>
      </c>
      <c r="B67" s="278" t="s">
        <v>585</v>
      </c>
      <c r="C67" s="280"/>
      <c r="D67" s="280"/>
      <c r="E67" s="302">
        <v>33.69</v>
      </c>
      <c r="F67" s="237"/>
    </row>
    <row r="68" spans="1:6" ht="27" x14ac:dyDescent="0.25">
      <c r="A68" s="275">
        <v>4</v>
      </c>
      <c r="B68" s="232" t="s">
        <v>226</v>
      </c>
      <c r="C68" s="276">
        <v>513493</v>
      </c>
      <c r="D68" s="276"/>
      <c r="E68" s="301">
        <f>E69</f>
        <v>171541.54</v>
      </c>
      <c r="F68" s="276">
        <f>E68/C68*100</f>
        <v>33.406792302913573</v>
      </c>
    </row>
    <row r="69" spans="1:6" ht="40.5" x14ac:dyDescent="0.25">
      <c r="A69" s="275">
        <v>42</v>
      </c>
      <c r="B69" s="232" t="s">
        <v>233</v>
      </c>
      <c r="C69" s="276">
        <v>513493</v>
      </c>
      <c r="D69" s="237"/>
      <c r="E69" s="301">
        <f>E70+E71</f>
        <v>171541.54</v>
      </c>
      <c r="F69" s="276">
        <f>E69/C69*100</f>
        <v>33.406792302913573</v>
      </c>
    </row>
    <row r="70" spans="1:6" x14ac:dyDescent="0.25">
      <c r="A70" s="279">
        <v>4221</v>
      </c>
      <c r="B70" s="278" t="s">
        <v>241</v>
      </c>
      <c r="C70" s="280"/>
      <c r="D70" s="280"/>
      <c r="E70" s="302">
        <v>7006.5</v>
      </c>
      <c r="F70" s="280"/>
    </row>
    <row r="71" spans="1:6" ht="25.5" x14ac:dyDescent="0.25">
      <c r="A71" s="279">
        <v>4224</v>
      </c>
      <c r="B71" s="278" t="s">
        <v>243</v>
      </c>
      <c r="C71" s="280"/>
      <c r="D71" s="280"/>
      <c r="E71" s="302">
        <v>164535.04000000001</v>
      </c>
      <c r="F71" s="280"/>
    </row>
    <row r="72" spans="1:6" ht="64.5" thickBot="1" x14ac:dyDescent="0.3">
      <c r="A72" s="310" t="s">
        <v>579</v>
      </c>
      <c r="B72" s="311" t="s">
        <v>580</v>
      </c>
      <c r="C72" s="312">
        <v>0</v>
      </c>
      <c r="D72" s="312"/>
      <c r="E72" s="313">
        <f>E73</f>
        <v>17940.57</v>
      </c>
      <c r="F72" s="314">
        <v>0</v>
      </c>
    </row>
    <row r="73" spans="1:6" x14ac:dyDescent="0.25">
      <c r="A73" s="326">
        <v>56</v>
      </c>
      <c r="B73" s="327" t="s">
        <v>64</v>
      </c>
      <c r="C73" s="328">
        <v>0</v>
      </c>
      <c r="D73" s="328"/>
      <c r="E73" s="329">
        <f>E74+E80</f>
        <v>17940.57</v>
      </c>
      <c r="F73" s="329">
        <v>0</v>
      </c>
    </row>
    <row r="74" spans="1:6" x14ac:dyDescent="0.25">
      <c r="A74" s="231" t="s">
        <v>97</v>
      </c>
      <c r="B74" s="232" t="s">
        <v>98</v>
      </c>
      <c r="C74" s="233">
        <v>0</v>
      </c>
      <c r="D74" s="233"/>
      <c r="E74" s="234">
        <f>E75+E76+E79+E77+E78</f>
        <v>7315.57</v>
      </c>
      <c r="F74" s="234">
        <v>0</v>
      </c>
    </row>
    <row r="75" spans="1:6" x14ac:dyDescent="0.25">
      <c r="A75" s="235" t="s">
        <v>101</v>
      </c>
      <c r="B75" s="236" t="s">
        <v>102</v>
      </c>
      <c r="C75" s="237"/>
      <c r="D75" s="237"/>
      <c r="E75" s="299">
        <v>1503.36</v>
      </c>
      <c r="F75" s="237"/>
    </row>
    <row r="76" spans="1:6" ht="25.5" x14ac:dyDescent="0.25">
      <c r="A76" s="235" t="s">
        <v>105</v>
      </c>
      <c r="B76" s="236" t="s">
        <v>106</v>
      </c>
      <c r="C76" s="237"/>
      <c r="D76" s="237"/>
      <c r="E76" s="299">
        <v>0</v>
      </c>
      <c r="F76" s="237"/>
    </row>
    <row r="77" spans="1:6" x14ac:dyDescent="0.25">
      <c r="A77" s="235">
        <v>3235</v>
      </c>
      <c r="B77" s="236" t="s">
        <v>132</v>
      </c>
      <c r="C77" s="237"/>
      <c r="D77" s="237"/>
      <c r="E77" s="299">
        <v>360</v>
      </c>
      <c r="F77" s="237"/>
    </row>
    <row r="78" spans="1:6" x14ac:dyDescent="0.25">
      <c r="A78" s="235">
        <v>3239</v>
      </c>
      <c r="B78" s="236" t="s">
        <v>140</v>
      </c>
      <c r="C78" s="237"/>
      <c r="D78" s="237"/>
      <c r="E78" s="299">
        <v>3118.76</v>
      </c>
      <c r="F78" s="237"/>
    </row>
    <row r="79" spans="1:6" x14ac:dyDescent="0.25">
      <c r="A79" s="235" t="s">
        <v>150</v>
      </c>
      <c r="B79" s="236" t="s">
        <v>151</v>
      </c>
      <c r="C79" s="237"/>
      <c r="D79" s="237"/>
      <c r="E79" s="299">
        <v>2333.4499999999998</v>
      </c>
      <c r="F79" s="237"/>
    </row>
    <row r="80" spans="1:6" ht="27" x14ac:dyDescent="0.25">
      <c r="A80" s="281">
        <v>4</v>
      </c>
      <c r="B80" s="232" t="s">
        <v>226</v>
      </c>
      <c r="C80" s="237"/>
      <c r="D80" s="237"/>
      <c r="E80" s="301">
        <f>E81</f>
        <v>10625</v>
      </c>
      <c r="F80" s="237"/>
    </row>
    <row r="81" spans="1:6" ht="38.25" x14ac:dyDescent="0.25">
      <c r="A81" s="235">
        <v>42</v>
      </c>
      <c r="B81" s="236" t="s">
        <v>233</v>
      </c>
      <c r="C81" s="237"/>
      <c r="D81" s="237"/>
      <c r="E81" s="299">
        <f>E82</f>
        <v>10625</v>
      </c>
      <c r="F81" s="237"/>
    </row>
    <row r="82" spans="1:6" x14ac:dyDescent="0.25">
      <c r="A82" s="235">
        <v>4221</v>
      </c>
      <c r="B82" s="236" t="s">
        <v>241</v>
      </c>
      <c r="C82" s="237"/>
      <c r="D82" s="237"/>
      <c r="E82" s="299">
        <v>10625</v>
      </c>
      <c r="F82" s="237"/>
    </row>
    <row r="83" spans="1:6" ht="90" thickBot="1" x14ac:dyDescent="0.3">
      <c r="A83" s="310" t="s">
        <v>568</v>
      </c>
      <c r="B83" s="311" t="s">
        <v>569</v>
      </c>
      <c r="C83" s="312">
        <f>C84+C107+C171+C191</f>
        <v>719270</v>
      </c>
      <c r="D83" s="312"/>
      <c r="E83" s="313">
        <f>E84+E107+E137+E148+E171</f>
        <v>604752.52</v>
      </c>
      <c r="F83" s="314">
        <f t="shared" ref="F83:F85" si="2">+E83/C83*100</f>
        <v>84.078651966577226</v>
      </c>
    </row>
    <row r="84" spans="1:6" x14ac:dyDescent="0.25">
      <c r="A84" s="318" t="s">
        <v>82</v>
      </c>
      <c r="B84" s="319" t="s">
        <v>483</v>
      </c>
      <c r="C84" s="320">
        <f>C85+C89+C101+C104+C105</f>
        <v>151750</v>
      </c>
      <c r="D84" s="320"/>
      <c r="E84" s="321">
        <f>E85+E89+E101+E105</f>
        <v>131628.85</v>
      </c>
      <c r="F84" s="321">
        <f t="shared" si="2"/>
        <v>86.740593080724878</v>
      </c>
    </row>
    <row r="85" spans="1:6" x14ac:dyDescent="0.25">
      <c r="A85" s="231" t="s">
        <v>82</v>
      </c>
      <c r="B85" s="232" t="s">
        <v>83</v>
      </c>
      <c r="C85" s="233">
        <v>76650</v>
      </c>
      <c r="D85" s="233"/>
      <c r="E85" s="234">
        <f>E86+E87+E88</f>
        <v>66474.05</v>
      </c>
      <c r="F85" s="234">
        <f t="shared" si="2"/>
        <v>86.724135681669935</v>
      </c>
    </row>
    <row r="86" spans="1:6" x14ac:dyDescent="0.25">
      <c r="A86" s="235" t="s">
        <v>86</v>
      </c>
      <c r="B86" s="236" t="s">
        <v>87</v>
      </c>
      <c r="C86" s="237"/>
      <c r="D86" s="237"/>
      <c r="E86" s="299">
        <v>36754.620000000003</v>
      </c>
      <c r="F86" s="237"/>
    </row>
    <row r="87" spans="1:6" x14ac:dyDescent="0.25">
      <c r="A87" s="235" t="s">
        <v>92</v>
      </c>
      <c r="B87" s="236" t="s">
        <v>91</v>
      </c>
      <c r="C87" s="237"/>
      <c r="D87" s="237"/>
      <c r="E87" s="299">
        <v>23535.88</v>
      </c>
      <c r="F87" s="237"/>
    </row>
    <row r="88" spans="1:6" ht="25.5" x14ac:dyDescent="0.25">
      <c r="A88" s="235" t="s">
        <v>95</v>
      </c>
      <c r="B88" s="236" t="s">
        <v>96</v>
      </c>
      <c r="C88" s="237"/>
      <c r="D88" s="237"/>
      <c r="E88" s="299">
        <v>6183.55</v>
      </c>
      <c r="F88" s="237"/>
    </row>
    <row r="89" spans="1:6" x14ac:dyDescent="0.25">
      <c r="A89" s="231" t="s">
        <v>97</v>
      </c>
      <c r="B89" s="232" t="s">
        <v>98</v>
      </c>
      <c r="C89" s="233">
        <v>60450</v>
      </c>
      <c r="D89" s="233"/>
      <c r="E89" s="234">
        <f>E90+E91+E93+E94+E96+E97+E99+E100+E95+E92</f>
        <v>41563.910000000003</v>
      </c>
      <c r="F89" s="234">
        <f>+E89/C89*100</f>
        <v>68.757502067824646</v>
      </c>
    </row>
    <row r="90" spans="1:6" x14ac:dyDescent="0.25">
      <c r="A90" s="235" t="s">
        <v>101</v>
      </c>
      <c r="B90" s="236" t="s">
        <v>102</v>
      </c>
      <c r="C90" s="237"/>
      <c r="D90" s="237"/>
      <c r="E90" s="299">
        <v>11237.8</v>
      </c>
      <c r="F90" s="237"/>
    </row>
    <row r="91" spans="1:6" ht="25.5" x14ac:dyDescent="0.25">
      <c r="A91" s="235" t="s">
        <v>103</v>
      </c>
      <c r="B91" s="236" t="s">
        <v>104</v>
      </c>
      <c r="C91" s="237"/>
      <c r="D91" s="237"/>
      <c r="E91" s="299">
        <v>307.75</v>
      </c>
      <c r="F91" s="237"/>
    </row>
    <row r="92" spans="1:6" ht="25.5" x14ac:dyDescent="0.25">
      <c r="A92" s="235" t="s">
        <v>105</v>
      </c>
      <c r="B92" s="236" t="s">
        <v>106</v>
      </c>
      <c r="C92" s="237"/>
      <c r="D92" s="237"/>
      <c r="E92" s="299">
        <v>664.39</v>
      </c>
      <c r="F92" s="237"/>
    </row>
    <row r="93" spans="1:6" ht="25.5" x14ac:dyDescent="0.25">
      <c r="A93" s="235" t="s">
        <v>111</v>
      </c>
      <c r="B93" s="236" t="s">
        <v>112</v>
      </c>
      <c r="C93" s="237"/>
      <c r="D93" s="237"/>
      <c r="E93" s="299">
        <v>92.43</v>
      </c>
      <c r="F93" s="237"/>
    </row>
    <row r="94" spans="1:6" ht="25.5" x14ac:dyDescent="0.25">
      <c r="A94" s="235" t="s">
        <v>127</v>
      </c>
      <c r="B94" s="236" t="s">
        <v>128</v>
      </c>
      <c r="C94" s="237"/>
      <c r="D94" s="237"/>
      <c r="E94" s="299">
        <v>1900</v>
      </c>
      <c r="F94" s="237"/>
    </row>
    <row r="95" spans="1:6" x14ac:dyDescent="0.25">
      <c r="A95" s="235" t="s">
        <v>129</v>
      </c>
      <c r="B95" s="236" t="s">
        <v>130</v>
      </c>
      <c r="C95" s="237"/>
      <c r="D95" s="237"/>
      <c r="E95" s="299">
        <v>726.94</v>
      </c>
      <c r="F95" s="237"/>
    </row>
    <row r="96" spans="1:6" x14ac:dyDescent="0.25">
      <c r="A96" s="235" t="s">
        <v>131</v>
      </c>
      <c r="B96" s="236" t="s">
        <v>132</v>
      </c>
      <c r="C96" s="237"/>
      <c r="D96" s="237"/>
      <c r="E96" s="299">
        <v>0</v>
      </c>
      <c r="F96" s="237"/>
    </row>
    <row r="97" spans="1:6" ht="25.5" x14ac:dyDescent="0.25">
      <c r="A97" s="235" t="s">
        <v>135</v>
      </c>
      <c r="B97" s="236" t="s">
        <v>136</v>
      </c>
      <c r="C97" s="237"/>
      <c r="D97" s="237"/>
      <c r="E97" s="299">
        <v>25206.400000000001</v>
      </c>
      <c r="F97" s="237"/>
    </row>
    <row r="98" spans="1:6" x14ac:dyDescent="0.25">
      <c r="A98" s="235" t="s">
        <v>137</v>
      </c>
      <c r="B98" s="236" t="s">
        <v>138</v>
      </c>
      <c r="C98" s="237"/>
      <c r="D98" s="237"/>
      <c r="E98" s="299"/>
      <c r="F98" s="237"/>
    </row>
    <row r="99" spans="1:6" x14ac:dyDescent="0.25">
      <c r="A99" s="235" t="s">
        <v>139</v>
      </c>
      <c r="B99" s="236" t="s">
        <v>140</v>
      </c>
      <c r="C99" s="237"/>
      <c r="D99" s="237"/>
      <c r="E99" s="299">
        <v>0</v>
      </c>
      <c r="F99" s="237"/>
    </row>
    <row r="100" spans="1:6" x14ac:dyDescent="0.25">
      <c r="A100" s="235" t="s">
        <v>150</v>
      </c>
      <c r="B100" s="236" t="s">
        <v>151</v>
      </c>
      <c r="C100" s="237"/>
      <c r="D100" s="237"/>
      <c r="E100" s="299">
        <v>1428.2</v>
      </c>
      <c r="F100" s="237"/>
    </row>
    <row r="101" spans="1:6" x14ac:dyDescent="0.25">
      <c r="A101" s="231" t="s">
        <v>159</v>
      </c>
      <c r="B101" s="232" t="s">
        <v>160</v>
      </c>
      <c r="C101" s="233">
        <v>850</v>
      </c>
      <c r="D101" s="233"/>
      <c r="E101" s="234">
        <f>E102+E103</f>
        <v>600.02</v>
      </c>
      <c r="F101" s="234">
        <f>+E101/C101*100</f>
        <v>70.590588235294121</v>
      </c>
    </row>
    <row r="102" spans="1:6" ht="25.5" x14ac:dyDescent="0.25">
      <c r="A102" s="235" t="s">
        <v>163</v>
      </c>
      <c r="B102" s="236" t="s">
        <v>164</v>
      </c>
      <c r="C102" s="237"/>
      <c r="D102" s="237"/>
      <c r="E102" s="299">
        <v>564.41999999999996</v>
      </c>
      <c r="F102" s="237"/>
    </row>
    <row r="103" spans="1:6" ht="38.25" x14ac:dyDescent="0.25">
      <c r="A103" s="235" t="s">
        <v>387</v>
      </c>
      <c r="B103" s="236" t="s">
        <v>388</v>
      </c>
      <c r="C103" s="237"/>
      <c r="D103" s="237"/>
      <c r="E103" s="299">
        <v>35.6</v>
      </c>
      <c r="F103" s="237"/>
    </row>
    <row r="104" spans="1:6" ht="54" x14ac:dyDescent="0.25">
      <c r="A104" s="231" t="s">
        <v>202</v>
      </c>
      <c r="B104" s="232" t="s">
        <v>203</v>
      </c>
      <c r="C104" s="233">
        <v>10000</v>
      </c>
      <c r="D104" s="233"/>
      <c r="E104" s="234">
        <v>0</v>
      </c>
      <c r="F104" s="234">
        <f>+E104/C104*100</f>
        <v>0</v>
      </c>
    </row>
    <row r="105" spans="1:6" ht="40.5" x14ac:dyDescent="0.25">
      <c r="A105" s="231" t="s">
        <v>232</v>
      </c>
      <c r="B105" s="232" t="s">
        <v>233</v>
      </c>
      <c r="C105" s="233">
        <v>3800</v>
      </c>
      <c r="D105" s="233"/>
      <c r="E105" s="234">
        <f>E106</f>
        <v>22990.87</v>
      </c>
      <c r="F105" s="234">
        <f>+E105/C105*100</f>
        <v>605.02289473684209</v>
      </c>
    </row>
    <row r="106" spans="1:6" x14ac:dyDescent="0.25">
      <c r="A106" s="235" t="s">
        <v>240</v>
      </c>
      <c r="B106" s="236" t="s">
        <v>241</v>
      </c>
      <c r="C106" s="237"/>
      <c r="D106" s="237"/>
      <c r="E106" s="299">
        <v>22990.87</v>
      </c>
      <c r="F106" s="237"/>
    </row>
    <row r="107" spans="1:6" ht="25.5" x14ac:dyDescent="0.25">
      <c r="A107" s="326" t="s">
        <v>59</v>
      </c>
      <c r="B107" s="327" t="s">
        <v>60</v>
      </c>
      <c r="C107" s="328">
        <f>C108+C112+C126+C130+C133</f>
        <v>510000</v>
      </c>
      <c r="D107" s="328"/>
      <c r="E107" s="329">
        <f>E108+E112+E126+E130+E133</f>
        <v>152911.66000000003</v>
      </c>
      <c r="F107" s="329">
        <f t="shared" ref="F107:F108" si="3">+E107/C107*100</f>
        <v>29.982678431372555</v>
      </c>
    </row>
    <row r="108" spans="1:6" x14ac:dyDescent="0.25">
      <c r="A108" s="231" t="s">
        <v>82</v>
      </c>
      <c r="B108" s="232" t="s">
        <v>83</v>
      </c>
      <c r="C108" s="233">
        <v>263000</v>
      </c>
      <c r="D108" s="233"/>
      <c r="E108" s="234">
        <f>E109+E110+E111</f>
        <v>85742.74</v>
      </c>
      <c r="F108" s="234">
        <f t="shared" si="3"/>
        <v>32.601802281368826</v>
      </c>
    </row>
    <row r="109" spans="1:6" x14ac:dyDescent="0.25">
      <c r="A109" s="235" t="s">
        <v>86</v>
      </c>
      <c r="B109" s="236" t="s">
        <v>87</v>
      </c>
      <c r="C109" s="237"/>
      <c r="D109" s="237"/>
      <c r="E109" s="299">
        <v>26171.52</v>
      </c>
      <c r="F109" s="237"/>
    </row>
    <row r="110" spans="1:6" x14ac:dyDescent="0.25">
      <c r="A110" s="235" t="s">
        <v>92</v>
      </c>
      <c r="B110" s="236" t="s">
        <v>91</v>
      </c>
      <c r="C110" s="237"/>
      <c r="D110" s="237"/>
      <c r="E110" s="299">
        <v>58023.34</v>
      </c>
      <c r="F110" s="237"/>
    </row>
    <row r="111" spans="1:6" ht="25.5" x14ac:dyDescent="0.25">
      <c r="A111" s="235" t="s">
        <v>95</v>
      </c>
      <c r="B111" s="236" t="s">
        <v>96</v>
      </c>
      <c r="C111" s="237"/>
      <c r="D111" s="237"/>
      <c r="E111" s="299">
        <v>1547.88</v>
      </c>
      <c r="F111" s="237"/>
    </row>
    <row r="112" spans="1:6" x14ac:dyDescent="0.25">
      <c r="A112" s="231" t="s">
        <v>97</v>
      </c>
      <c r="B112" s="232" t="s">
        <v>98</v>
      </c>
      <c r="C112" s="233">
        <v>208500</v>
      </c>
      <c r="D112" s="233"/>
      <c r="E112" s="234">
        <f>E113+E114+E115+E116+E117+E118+E119+E120+E121+E122+E123+E124+E125</f>
        <v>47913.120000000003</v>
      </c>
      <c r="F112" s="234">
        <f>+E112/C112*100</f>
        <v>22.97991366906475</v>
      </c>
    </row>
    <row r="113" spans="1:6" x14ac:dyDescent="0.25">
      <c r="A113" s="235" t="s">
        <v>101</v>
      </c>
      <c r="B113" s="236" t="s">
        <v>102</v>
      </c>
      <c r="C113" s="237"/>
      <c r="D113" s="237"/>
      <c r="E113" s="299">
        <v>21452.799999999999</v>
      </c>
      <c r="F113" s="237"/>
    </row>
    <row r="114" spans="1:6" ht="25.5" x14ac:dyDescent="0.25">
      <c r="A114" s="235" t="s">
        <v>103</v>
      </c>
      <c r="B114" s="236" t="s">
        <v>104</v>
      </c>
      <c r="C114" s="237"/>
      <c r="D114" s="237"/>
      <c r="E114" s="299">
        <v>0</v>
      </c>
      <c r="F114" s="237"/>
    </row>
    <row r="115" spans="1:6" ht="25.5" x14ac:dyDescent="0.25">
      <c r="A115" s="235" t="s">
        <v>105</v>
      </c>
      <c r="B115" s="236" t="s">
        <v>106</v>
      </c>
      <c r="C115" s="237"/>
      <c r="D115" s="237"/>
      <c r="E115" s="299">
        <v>3383.7</v>
      </c>
      <c r="F115" s="237"/>
    </row>
    <row r="116" spans="1:6" ht="25.5" x14ac:dyDescent="0.25">
      <c r="A116" s="235" t="s">
        <v>111</v>
      </c>
      <c r="B116" s="236" t="s">
        <v>112</v>
      </c>
      <c r="C116" s="237"/>
      <c r="D116" s="237"/>
      <c r="E116" s="299">
        <v>1772.72</v>
      </c>
      <c r="F116" s="237"/>
    </row>
    <row r="117" spans="1:6" ht="38.25" x14ac:dyDescent="0.25">
      <c r="A117" s="235" t="s">
        <v>115</v>
      </c>
      <c r="B117" s="236" t="s">
        <v>116</v>
      </c>
      <c r="C117" s="237"/>
      <c r="D117" s="237"/>
      <c r="E117" s="299">
        <v>1008.14</v>
      </c>
      <c r="F117" s="237"/>
    </row>
    <row r="118" spans="1:6" x14ac:dyDescent="0.25">
      <c r="A118" s="235" t="s">
        <v>117</v>
      </c>
      <c r="B118" s="236" t="s">
        <v>118</v>
      </c>
      <c r="C118" s="237"/>
      <c r="D118" s="237"/>
      <c r="E118" s="299">
        <v>0</v>
      </c>
      <c r="F118" s="237"/>
    </row>
    <row r="119" spans="1:6" ht="25.5" x14ac:dyDescent="0.25">
      <c r="A119" s="235" t="s">
        <v>127</v>
      </c>
      <c r="B119" s="236" t="s">
        <v>128</v>
      </c>
      <c r="C119" s="237"/>
      <c r="D119" s="237"/>
      <c r="E119" s="299">
        <v>0</v>
      </c>
      <c r="F119" s="237"/>
    </row>
    <row r="120" spans="1:6" x14ac:dyDescent="0.25">
      <c r="A120" s="235" t="s">
        <v>131</v>
      </c>
      <c r="B120" s="236" t="s">
        <v>132</v>
      </c>
      <c r="C120" s="237"/>
      <c r="D120" s="237"/>
      <c r="E120" s="299">
        <v>2117.2199999999998</v>
      </c>
      <c r="F120" s="237"/>
    </row>
    <row r="121" spans="1:6" ht="25.5" x14ac:dyDescent="0.25">
      <c r="A121" s="235" t="s">
        <v>135</v>
      </c>
      <c r="B121" s="236" t="s">
        <v>136</v>
      </c>
      <c r="C121" s="237"/>
      <c r="D121" s="237"/>
      <c r="E121" s="299">
        <v>16348.26</v>
      </c>
      <c r="F121" s="237"/>
    </row>
    <row r="122" spans="1:6" x14ac:dyDescent="0.25">
      <c r="A122" s="235" t="s">
        <v>139</v>
      </c>
      <c r="B122" s="236" t="s">
        <v>140</v>
      </c>
      <c r="C122" s="237"/>
      <c r="D122" s="237"/>
      <c r="E122" s="299">
        <v>676.09</v>
      </c>
      <c r="F122" s="237"/>
    </row>
    <row r="123" spans="1:6" x14ac:dyDescent="0.25">
      <c r="A123" s="235" t="s">
        <v>150</v>
      </c>
      <c r="B123" s="236" t="s">
        <v>151</v>
      </c>
      <c r="C123" s="237"/>
      <c r="D123" s="237"/>
      <c r="E123" s="299">
        <v>91.25</v>
      </c>
      <c r="F123" s="237"/>
    </row>
    <row r="124" spans="1:6" x14ac:dyDescent="0.25">
      <c r="A124" s="235">
        <v>3294</v>
      </c>
      <c r="B124" s="236" t="s">
        <v>584</v>
      </c>
      <c r="C124" s="237"/>
      <c r="D124" s="237"/>
      <c r="E124" s="299">
        <v>358.57</v>
      </c>
      <c r="F124" s="237"/>
    </row>
    <row r="125" spans="1:6" x14ac:dyDescent="0.25">
      <c r="A125" s="235">
        <v>3295</v>
      </c>
      <c r="B125" s="236" t="s">
        <v>155</v>
      </c>
      <c r="C125" s="237"/>
      <c r="D125" s="237"/>
      <c r="E125" s="299">
        <v>704.37</v>
      </c>
      <c r="F125" s="237"/>
    </row>
    <row r="126" spans="1:6" x14ac:dyDescent="0.25">
      <c r="A126" s="231" t="s">
        <v>159</v>
      </c>
      <c r="B126" s="232" t="s">
        <v>160</v>
      </c>
      <c r="C126" s="233">
        <v>5500</v>
      </c>
      <c r="D126" s="233"/>
      <c r="E126" s="234">
        <f>E127+E128+E129</f>
        <v>356.57</v>
      </c>
      <c r="F126" s="234">
        <f>+E126/C126*100</f>
        <v>6.483090909090909</v>
      </c>
    </row>
    <row r="127" spans="1:6" ht="25.5" x14ac:dyDescent="0.25">
      <c r="A127" s="235" t="s">
        <v>163</v>
      </c>
      <c r="B127" s="236" t="s">
        <v>164</v>
      </c>
      <c r="C127" s="237"/>
      <c r="D127" s="237"/>
      <c r="E127" s="299">
        <v>353.39</v>
      </c>
      <c r="F127" s="237"/>
    </row>
    <row r="128" spans="1:6" ht="38.25" x14ac:dyDescent="0.25">
      <c r="A128" s="235" t="s">
        <v>387</v>
      </c>
      <c r="B128" s="236" t="s">
        <v>388</v>
      </c>
      <c r="C128" s="237"/>
      <c r="D128" s="237"/>
      <c r="E128" s="299">
        <v>2.99</v>
      </c>
      <c r="F128" s="237"/>
    </row>
    <row r="129" spans="1:6" x14ac:dyDescent="0.25">
      <c r="A129" s="235">
        <v>3433</v>
      </c>
      <c r="B129" s="236" t="s">
        <v>587</v>
      </c>
      <c r="C129" s="237"/>
      <c r="D129" s="237"/>
      <c r="E129" s="299">
        <v>0.19</v>
      </c>
      <c r="F129" s="237"/>
    </row>
    <row r="130" spans="1:6" ht="54" x14ac:dyDescent="0.25">
      <c r="A130" s="231" t="s">
        <v>202</v>
      </c>
      <c r="B130" s="232" t="s">
        <v>203</v>
      </c>
      <c r="C130" s="233">
        <v>0</v>
      </c>
      <c r="D130" s="233"/>
      <c r="E130" s="234">
        <f>E131+E132</f>
        <v>5343.75</v>
      </c>
      <c r="F130" s="234">
        <v>0</v>
      </c>
    </row>
    <row r="131" spans="1:6" ht="25.5" x14ac:dyDescent="0.25">
      <c r="A131" s="235" t="s">
        <v>206</v>
      </c>
      <c r="B131" s="236" t="s">
        <v>207</v>
      </c>
      <c r="C131" s="237"/>
      <c r="D131" s="237"/>
      <c r="E131" s="299">
        <v>5343.75</v>
      </c>
      <c r="F131" s="237"/>
    </row>
    <row r="132" spans="1:6" ht="25.5" x14ac:dyDescent="0.25">
      <c r="A132" s="235" t="s">
        <v>410</v>
      </c>
      <c r="B132" s="236" t="s">
        <v>411</v>
      </c>
      <c r="C132" s="237"/>
      <c r="D132" s="237"/>
      <c r="E132" s="299"/>
      <c r="F132" s="237"/>
    </row>
    <row r="133" spans="1:6" ht="40.5" x14ac:dyDescent="0.25">
      <c r="A133" s="231" t="s">
        <v>232</v>
      </c>
      <c r="B133" s="232" t="s">
        <v>233</v>
      </c>
      <c r="C133" s="233">
        <v>33000</v>
      </c>
      <c r="D133" s="233"/>
      <c r="E133" s="234">
        <f>E135+E136+E134</f>
        <v>13555.48</v>
      </c>
      <c r="F133" s="234">
        <f>+E133/C133*100</f>
        <v>41.077212121212121</v>
      </c>
    </row>
    <row r="134" spans="1:6" x14ac:dyDescent="0.25">
      <c r="A134" s="235" t="s">
        <v>236</v>
      </c>
      <c r="B134" s="236" t="s">
        <v>237</v>
      </c>
      <c r="C134" s="237"/>
      <c r="D134" s="237"/>
      <c r="E134" s="299">
        <v>8316.39</v>
      </c>
      <c r="F134" s="237"/>
    </row>
    <row r="135" spans="1:6" x14ac:dyDescent="0.25">
      <c r="A135" s="235" t="s">
        <v>240</v>
      </c>
      <c r="B135" s="236" t="s">
        <v>241</v>
      </c>
      <c r="C135" s="237"/>
      <c r="D135" s="237"/>
      <c r="E135" s="299">
        <v>3728.24</v>
      </c>
      <c r="F135" s="237"/>
    </row>
    <row r="136" spans="1:6" x14ac:dyDescent="0.25">
      <c r="A136" s="235" t="s">
        <v>434</v>
      </c>
      <c r="B136" s="236" t="s">
        <v>435</v>
      </c>
      <c r="C136" s="237"/>
      <c r="D136" s="237"/>
      <c r="E136" s="299">
        <v>1510.85</v>
      </c>
      <c r="F136" s="237"/>
    </row>
    <row r="137" spans="1:6" x14ac:dyDescent="0.25">
      <c r="A137" s="326" t="s">
        <v>63</v>
      </c>
      <c r="B137" s="327" t="s">
        <v>64</v>
      </c>
      <c r="C137" s="328"/>
      <c r="D137" s="328"/>
      <c r="E137" s="329">
        <f>E138+E141</f>
        <v>41321.429999999993</v>
      </c>
      <c r="F137" s="329">
        <v>0</v>
      </c>
    </row>
    <row r="138" spans="1:6" x14ac:dyDescent="0.25">
      <c r="A138" s="231" t="s">
        <v>82</v>
      </c>
      <c r="B138" s="232" t="s">
        <v>83</v>
      </c>
      <c r="C138" s="242"/>
      <c r="D138" s="242"/>
      <c r="E138" s="234">
        <f>E139+E140</f>
        <v>0</v>
      </c>
      <c r="F138" s="234">
        <v>0</v>
      </c>
    </row>
    <row r="139" spans="1:6" x14ac:dyDescent="0.25">
      <c r="A139" s="235" t="s">
        <v>86</v>
      </c>
      <c r="B139" s="236" t="s">
        <v>87</v>
      </c>
      <c r="C139" s="237"/>
      <c r="D139" s="237"/>
      <c r="E139" s="299">
        <v>0</v>
      </c>
      <c r="F139" s="237"/>
    </row>
    <row r="140" spans="1:6" ht="25.5" x14ac:dyDescent="0.25">
      <c r="A140" s="235" t="s">
        <v>95</v>
      </c>
      <c r="B140" s="236" t="s">
        <v>96</v>
      </c>
      <c r="C140" s="237"/>
      <c r="D140" s="237"/>
      <c r="E140" s="299">
        <v>0</v>
      </c>
      <c r="F140" s="237"/>
    </row>
    <row r="141" spans="1:6" x14ac:dyDescent="0.25">
      <c r="A141" s="231" t="s">
        <v>97</v>
      </c>
      <c r="B141" s="232" t="s">
        <v>98</v>
      </c>
      <c r="C141" s="242"/>
      <c r="D141" s="242"/>
      <c r="E141" s="234">
        <f>E142+E145+E146+E143+E144+E147</f>
        <v>41321.429999999993</v>
      </c>
      <c r="F141" s="234">
        <v>0</v>
      </c>
    </row>
    <row r="142" spans="1:6" x14ac:dyDescent="0.25">
      <c r="A142" s="235" t="s">
        <v>101</v>
      </c>
      <c r="B142" s="236" t="s">
        <v>102</v>
      </c>
      <c r="C142" s="237"/>
      <c r="D142" s="237"/>
      <c r="E142" s="299">
        <v>34145.53</v>
      </c>
      <c r="F142" s="237"/>
    </row>
    <row r="143" spans="1:6" ht="25.5" x14ac:dyDescent="0.25">
      <c r="A143" s="235">
        <v>3213</v>
      </c>
      <c r="B143" s="236" t="s">
        <v>106</v>
      </c>
      <c r="C143" s="237"/>
      <c r="D143" s="237"/>
      <c r="E143" s="299">
        <v>150</v>
      </c>
      <c r="F143" s="237"/>
    </row>
    <row r="144" spans="1:6" x14ac:dyDescent="0.25">
      <c r="A144" s="235">
        <v>3235</v>
      </c>
      <c r="B144" s="236" t="s">
        <v>132</v>
      </c>
      <c r="C144" s="237"/>
      <c r="D144" s="237"/>
      <c r="E144" s="299">
        <v>3756.25</v>
      </c>
      <c r="F144" s="237"/>
    </row>
    <row r="145" spans="1:6" x14ac:dyDescent="0.25">
      <c r="A145" s="235" t="s">
        <v>139</v>
      </c>
      <c r="B145" s="236" t="s">
        <v>140</v>
      </c>
      <c r="C145" s="237"/>
      <c r="D145" s="237"/>
      <c r="E145" s="299">
        <v>0</v>
      </c>
      <c r="F145" s="237"/>
    </row>
    <row r="146" spans="1:6" x14ac:dyDescent="0.25">
      <c r="A146" s="235">
        <v>3293</v>
      </c>
      <c r="B146" s="236" t="s">
        <v>151</v>
      </c>
      <c r="C146" s="237"/>
      <c r="D146" s="237"/>
      <c r="E146" s="299">
        <v>3175.59</v>
      </c>
      <c r="F146" s="237"/>
    </row>
    <row r="147" spans="1:6" x14ac:dyDescent="0.25">
      <c r="A147" s="235">
        <v>3294</v>
      </c>
      <c r="B147" s="236" t="s">
        <v>584</v>
      </c>
      <c r="C147" s="237"/>
      <c r="D147" s="237"/>
      <c r="E147" s="299">
        <v>94.06</v>
      </c>
      <c r="F147" s="237"/>
    </row>
    <row r="148" spans="1:6" x14ac:dyDescent="0.25">
      <c r="A148" s="326">
        <v>50</v>
      </c>
      <c r="B148" s="327" t="s">
        <v>570</v>
      </c>
      <c r="C148" s="328">
        <f>C149+C153+C168</f>
        <v>19052</v>
      </c>
      <c r="D148" s="328"/>
      <c r="E148" s="329">
        <f>E149+E153+E166+E168</f>
        <v>95663.01</v>
      </c>
      <c r="F148" s="329">
        <f t="shared" ref="F148:F149" si="4">+E148/C148*100</f>
        <v>502.11531597732517</v>
      </c>
    </row>
    <row r="149" spans="1:6" x14ac:dyDescent="0.25">
      <c r="A149" s="231" t="s">
        <v>82</v>
      </c>
      <c r="B149" s="232" t="s">
        <v>83</v>
      </c>
      <c r="C149" s="233">
        <v>18602</v>
      </c>
      <c r="D149" s="233"/>
      <c r="E149" s="234">
        <f>E150+E151+E152</f>
        <v>65197.869999999995</v>
      </c>
      <c r="F149" s="234">
        <f t="shared" si="4"/>
        <v>350.48849586066012</v>
      </c>
    </row>
    <row r="150" spans="1:6" x14ac:dyDescent="0.25">
      <c r="A150" s="235" t="s">
        <v>86</v>
      </c>
      <c r="B150" s="236" t="s">
        <v>87</v>
      </c>
      <c r="C150" s="237"/>
      <c r="D150" s="237"/>
      <c r="E150" s="299">
        <v>55963.82</v>
      </c>
      <c r="F150" s="237"/>
    </row>
    <row r="151" spans="1:6" x14ac:dyDescent="0.25">
      <c r="A151" s="235" t="s">
        <v>92</v>
      </c>
      <c r="B151" s="236" t="s">
        <v>91</v>
      </c>
      <c r="C151" s="237"/>
      <c r="D151" s="237"/>
      <c r="E151" s="299">
        <v>0</v>
      </c>
      <c r="F151" s="237"/>
    </row>
    <row r="152" spans="1:6" ht="25.5" x14ac:dyDescent="0.25">
      <c r="A152" s="235" t="s">
        <v>95</v>
      </c>
      <c r="B152" s="236" t="s">
        <v>96</v>
      </c>
      <c r="C152" s="237"/>
      <c r="D152" s="237"/>
      <c r="E152" s="299">
        <v>9234.0499999999993</v>
      </c>
      <c r="F152" s="237"/>
    </row>
    <row r="153" spans="1:6" x14ac:dyDescent="0.25">
      <c r="A153" s="231" t="s">
        <v>97</v>
      </c>
      <c r="B153" s="232" t="s">
        <v>98</v>
      </c>
      <c r="C153" s="233">
        <v>450</v>
      </c>
      <c r="D153" s="233"/>
      <c r="E153" s="234">
        <f>E154+E155+E156+E157+E158+E159+E160+E162+E163+E164+E165+E161</f>
        <v>19205.14</v>
      </c>
      <c r="F153" s="234">
        <f>+E153/C153*100</f>
        <v>4267.8088888888888</v>
      </c>
    </row>
    <row r="154" spans="1:6" x14ac:dyDescent="0.25">
      <c r="A154" s="235" t="s">
        <v>101</v>
      </c>
      <c r="B154" s="236" t="s">
        <v>102</v>
      </c>
      <c r="C154" s="237"/>
      <c r="D154" s="237"/>
      <c r="E154" s="299">
        <v>7954.84</v>
      </c>
      <c r="F154" s="237"/>
    </row>
    <row r="155" spans="1:6" ht="25.5" x14ac:dyDescent="0.25">
      <c r="A155" s="235" t="s">
        <v>103</v>
      </c>
      <c r="B155" s="236" t="s">
        <v>104</v>
      </c>
      <c r="C155" s="237"/>
      <c r="D155" s="237"/>
      <c r="E155" s="299">
        <v>818.99</v>
      </c>
      <c r="F155" s="237"/>
    </row>
    <row r="156" spans="1:6" ht="25.5" x14ac:dyDescent="0.25">
      <c r="A156" s="235" t="s">
        <v>105</v>
      </c>
      <c r="B156" s="236" t="s">
        <v>106</v>
      </c>
      <c r="C156" s="237"/>
      <c r="D156" s="237"/>
      <c r="E156" s="299">
        <v>838.12</v>
      </c>
      <c r="F156" s="237"/>
    </row>
    <row r="157" spans="1:6" ht="38.25" x14ac:dyDescent="0.25">
      <c r="A157" s="235" t="s">
        <v>115</v>
      </c>
      <c r="B157" s="236" t="s">
        <v>116</v>
      </c>
      <c r="C157" s="237"/>
      <c r="D157" s="237"/>
      <c r="E157" s="299">
        <v>0</v>
      </c>
      <c r="F157" s="237"/>
    </row>
    <row r="158" spans="1:6" x14ac:dyDescent="0.25">
      <c r="A158" s="235" t="s">
        <v>117</v>
      </c>
      <c r="B158" s="236" t="s">
        <v>118</v>
      </c>
      <c r="C158" s="237"/>
      <c r="D158" s="237"/>
      <c r="E158" s="299">
        <v>0</v>
      </c>
      <c r="F158" s="237"/>
    </row>
    <row r="159" spans="1:6" ht="25.5" x14ac:dyDescent="0.25">
      <c r="A159" s="235" t="s">
        <v>127</v>
      </c>
      <c r="B159" s="236" t="s">
        <v>128</v>
      </c>
      <c r="C159" s="237"/>
      <c r="D159" s="237"/>
      <c r="E159" s="299">
        <v>151.83000000000001</v>
      </c>
      <c r="F159" s="237"/>
    </row>
    <row r="160" spans="1:6" x14ac:dyDescent="0.25">
      <c r="A160" s="235" t="s">
        <v>131</v>
      </c>
      <c r="B160" s="236" t="s">
        <v>132</v>
      </c>
      <c r="C160" s="237"/>
      <c r="D160" s="237"/>
      <c r="E160" s="299">
        <v>0</v>
      </c>
      <c r="F160" s="237"/>
    </row>
    <row r="161" spans="1:6" ht="25.5" x14ac:dyDescent="0.25">
      <c r="A161" s="235">
        <v>3237</v>
      </c>
      <c r="B161" s="236" t="s">
        <v>136</v>
      </c>
      <c r="C161" s="237"/>
      <c r="D161" s="237"/>
      <c r="E161" s="299">
        <v>9375</v>
      </c>
      <c r="F161" s="237"/>
    </row>
    <row r="162" spans="1:6" x14ac:dyDescent="0.25">
      <c r="A162" s="235" t="s">
        <v>139</v>
      </c>
      <c r="B162" s="236" t="s">
        <v>140</v>
      </c>
      <c r="C162" s="237"/>
      <c r="D162" s="237"/>
      <c r="E162" s="299">
        <v>0</v>
      </c>
      <c r="F162" s="237"/>
    </row>
    <row r="163" spans="1:6" ht="38.25" x14ac:dyDescent="0.25">
      <c r="A163" s="235" t="s">
        <v>143</v>
      </c>
      <c r="B163" s="236" t="s">
        <v>142</v>
      </c>
      <c r="C163" s="237"/>
      <c r="D163" s="237"/>
      <c r="E163" s="299">
        <v>0</v>
      </c>
      <c r="F163" s="237"/>
    </row>
    <row r="164" spans="1:6" x14ac:dyDescent="0.25">
      <c r="A164" s="235" t="s">
        <v>150</v>
      </c>
      <c r="B164" s="236" t="s">
        <v>151</v>
      </c>
      <c r="C164" s="237"/>
      <c r="D164" s="237"/>
      <c r="E164" s="299">
        <v>0</v>
      </c>
      <c r="F164" s="237"/>
    </row>
    <row r="165" spans="1:6" x14ac:dyDescent="0.25">
      <c r="A165" s="235" t="s">
        <v>154</v>
      </c>
      <c r="B165" s="236" t="s">
        <v>155</v>
      </c>
      <c r="C165" s="237"/>
      <c r="D165" s="237"/>
      <c r="E165" s="299">
        <v>66.36</v>
      </c>
      <c r="F165" s="237"/>
    </row>
    <row r="166" spans="1:6" ht="54" x14ac:dyDescent="0.25">
      <c r="A166" s="231" t="s">
        <v>202</v>
      </c>
      <c r="B166" s="232" t="s">
        <v>203</v>
      </c>
      <c r="C166" s="233"/>
      <c r="D166" s="233"/>
      <c r="E166" s="234">
        <f>E167</f>
        <v>5185</v>
      </c>
      <c r="F166" s="234">
        <v>0</v>
      </c>
    </row>
    <row r="167" spans="1:6" ht="25.5" x14ac:dyDescent="0.25">
      <c r="A167" s="235" t="s">
        <v>206</v>
      </c>
      <c r="B167" s="236" t="s">
        <v>207</v>
      </c>
      <c r="C167" s="237"/>
      <c r="D167" s="237"/>
      <c r="E167" s="299">
        <v>5185</v>
      </c>
      <c r="F167" s="237"/>
    </row>
    <row r="168" spans="1:6" ht="40.5" x14ac:dyDescent="0.25">
      <c r="A168" s="231" t="s">
        <v>232</v>
      </c>
      <c r="B168" s="232" t="s">
        <v>233</v>
      </c>
      <c r="C168" s="233"/>
      <c r="D168" s="233"/>
      <c r="E168" s="234">
        <f>E169+E170</f>
        <v>6075</v>
      </c>
      <c r="F168" s="234">
        <v>0</v>
      </c>
    </row>
    <row r="169" spans="1:6" x14ac:dyDescent="0.25">
      <c r="A169" s="235" t="s">
        <v>240</v>
      </c>
      <c r="B169" s="236" t="s">
        <v>241</v>
      </c>
      <c r="C169" s="237"/>
      <c r="D169" s="237"/>
      <c r="E169" s="299">
        <v>0</v>
      </c>
      <c r="F169" s="237"/>
    </row>
    <row r="170" spans="1:6" ht="25.5" x14ac:dyDescent="0.25">
      <c r="A170" s="235" t="s">
        <v>242</v>
      </c>
      <c r="B170" s="236" t="s">
        <v>243</v>
      </c>
      <c r="C170" s="237"/>
      <c r="D170" s="237"/>
      <c r="E170" s="299">
        <v>6075</v>
      </c>
      <c r="F170" s="237"/>
    </row>
    <row r="171" spans="1:6" x14ac:dyDescent="0.25">
      <c r="A171" s="326" t="s">
        <v>31</v>
      </c>
      <c r="B171" s="327" t="s">
        <v>484</v>
      </c>
      <c r="C171" s="328">
        <f>C172+C176+C187+C189</f>
        <v>57250</v>
      </c>
      <c r="D171" s="328"/>
      <c r="E171" s="329">
        <f>E172+E176+E187+E189+E185</f>
        <v>183227.57</v>
      </c>
      <c r="F171" s="329">
        <f t="shared" ref="F171:F172" si="5">+E171/C171*100</f>
        <v>320.04815720524016</v>
      </c>
    </row>
    <row r="172" spans="1:6" x14ac:dyDescent="0.25">
      <c r="A172" s="231" t="s">
        <v>82</v>
      </c>
      <c r="B172" s="232" t="s">
        <v>83</v>
      </c>
      <c r="C172" s="233">
        <v>45250</v>
      </c>
      <c r="D172" s="233"/>
      <c r="E172" s="234">
        <f>E173+E175+E174</f>
        <v>87021.57</v>
      </c>
      <c r="F172" s="234">
        <f t="shared" si="5"/>
        <v>192.31286187845305</v>
      </c>
    </row>
    <row r="173" spans="1:6" x14ac:dyDescent="0.25">
      <c r="A173" s="235" t="s">
        <v>86</v>
      </c>
      <c r="B173" s="236" t="s">
        <v>87</v>
      </c>
      <c r="C173" s="237"/>
      <c r="D173" s="237"/>
      <c r="E173" s="299">
        <v>76067.89</v>
      </c>
      <c r="F173" s="237"/>
    </row>
    <row r="174" spans="1:6" ht="25.5" x14ac:dyDescent="0.25">
      <c r="A174" s="235">
        <v>3121</v>
      </c>
      <c r="B174" s="236" t="s">
        <v>96</v>
      </c>
      <c r="C174" s="237"/>
      <c r="D174" s="237"/>
      <c r="E174" s="299">
        <v>1200</v>
      </c>
      <c r="F174" s="237"/>
    </row>
    <row r="175" spans="1:6" ht="25.5" x14ac:dyDescent="0.25">
      <c r="A175" s="235" t="s">
        <v>95</v>
      </c>
      <c r="B175" s="236" t="s">
        <v>96</v>
      </c>
      <c r="C175" s="237"/>
      <c r="D175" s="237"/>
      <c r="E175" s="299">
        <v>9753.68</v>
      </c>
      <c r="F175" s="237"/>
    </row>
    <row r="176" spans="1:6" x14ac:dyDescent="0.25">
      <c r="A176" s="231" t="s">
        <v>97</v>
      </c>
      <c r="B176" s="232" t="s">
        <v>98</v>
      </c>
      <c r="C176" s="233">
        <v>12000</v>
      </c>
      <c r="D176" s="233"/>
      <c r="E176" s="234">
        <f>E177+E178+E179+E180+E181+E182+E183+E184</f>
        <v>61868.21</v>
      </c>
      <c r="F176" s="234">
        <f>+E176/C176*100</f>
        <v>515.56841666666662</v>
      </c>
    </row>
    <row r="177" spans="1:6" x14ac:dyDescent="0.25">
      <c r="A177" s="235" t="s">
        <v>101</v>
      </c>
      <c r="B177" s="236" t="s">
        <v>102</v>
      </c>
      <c r="C177" s="237"/>
      <c r="D177" s="237"/>
      <c r="E177" s="299">
        <v>9395.1200000000008</v>
      </c>
      <c r="F177" s="237"/>
    </row>
    <row r="178" spans="1:6" ht="25.5" x14ac:dyDescent="0.25">
      <c r="A178" s="235" t="s">
        <v>103</v>
      </c>
      <c r="B178" s="236" t="s">
        <v>104</v>
      </c>
      <c r="C178" s="237"/>
      <c r="D178" s="237"/>
      <c r="E178" s="299">
        <v>1671.93</v>
      </c>
      <c r="F178" s="237"/>
    </row>
    <row r="179" spans="1:6" ht="25.5" x14ac:dyDescent="0.25">
      <c r="A179" s="235" t="s">
        <v>105</v>
      </c>
      <c r="B179" s="236" t="s">
        <v>106</v>
      </c>
      <c r="C179" s="237"/>
      <c r="D179" s="237"/>
      <c r="E179" s="299">
        <v>13417.62</v>
      </c>
      <c r="F179" s="237"/>
    </row>
    <row r="180" spans="1:6" ht="25.5" x14ac:dyDescent="0.25">
      <c r="A180" s="235">
        <v>3231</v>
      </c>
      <c r="B180" s="236" t="s">
        <v>124</v>
      </c>
      <c r="C180" s="237"/>
      <c r="D180" s="237"/>
      <c r="E180" s="299">
        <v>7827.75</v>
      </c>
      <c r="F180" s="237"/>
    </row>
    <row r="181" spans="1:6" x14ac:dyDescent="0.25">
      <c r="A181" s="235">
        <v>3235</v>
      </c>
      <c r="B181" s="236" t="s">
        <v>132</v>
      </c>
      <c r="C181" s="237"/>
      <c r="D181" s="237"/>
      <c r="E181" s="299">
        <v>22819.26</v>
      </c>
      <c r="F181" s="237"/>
    </row>
    <row r="182" spans="1:6" ht="25.5" x14ac:dyDescent="0.25">
      <c r="A182" s="235" t="s">
        <v>135</v>
      </c>
      <c r="B182" s="236" t="s">
        <v>136</v>
      </c>
      <c r="C182" s="237"/>
      <c r="D182" s="237"/>
      <c r="E182" s="299"/>
      <c r="F182" s="237"/>
    </row>
    <row r="183" spans="1:6" x14ac:dyDescent="0.25">
      <c r="A183" s="235" t="s">
        <v>137</v>
      </c>
      <c r="B183" s="236" t="s">
        <v>138</v>
      </c>
      <c r="C183" s="237"/>
      <c r="D183" s="237"/>
      <c r="E183" s="299">
        <v>2500</v>
      </c>
      <c r="F183" s="237"/>
    </row>
    <row r="184" spans="1:6" x14ac:dyDescent="0.25">
      <c r="A184" s="235" t="s">
        <v>139</v>
      </c>
      <c r="B184" s="236" t="s">
        <v>140</v>
      </c>
      <c r="C184" s="237"/>
      <c r="D184" s="237"/>
      <c r="E184" s="299">
        <v>4236.53</v>
      </c>
      <c r="F184" s="237"/>
    </row>
    <row r="185" spans="1:6" x14ac:dyDescent="0.25">
      <c r="A185" s="281">
        <v>34</v>
      </c>
      <c r="B185" s="232" t="s">
        <v>160</v>
      </c>
      <c r="C185" s="276"/>
      <c r="D185" s="276"/>
      <c r="E185" s="301">
        <f>E186</f>
        <v>37.79</v>
      </c>
      <c r="F185" s="340">
        <v>0</v>
      </c>
    </row>
    <row r="186" spans="1:6" ht="38.25" x14ac:dyDescent="0.25">
      <c r="A186" s="235">
        <v>3432</v>
      </c>
      <c r="B186" s="236" t="s">
        <v>388</v>
      </c>
      <c r="C186" s="237"/>
      <c r="D186" s="237"/>
      <c r="E186" s="299">
        <v>37.79</v>
      </c>
      <c r="F186" s="237"/>
    </row>
    <row r="187" spans="1:6" ht="54" x14ac:dyDescent="0.25">
      <c r="A187" s="231" t="s">
        <v>202</v>
      </c>
      <c r="B187" s="232" t="s">
        <v>203</v>
      </c>
      <c r="C187" s="233"/>
      <c r="D187" s="242"/>
      <c r="E187" s="234">
        <f>E188</f>
        <v>13300</v>
      </c>
      <c r="F187" s="234">
        <v>0</v>
      </c>
    </row>
    <row r="188" spans="1:6" ht="25.5" x14ac:dyDescent="0.25">
      <c r="A188" s="235" t="s">
        <v>206</v>
      </c>
      <c r="B188" s="236" t="s">
        <v>207</v>
      </c>
      <c r="C188" s="237"/>
      <c r="D188" s="237"/>
      <c r="E188" s="299">
        <v>13300</v>
      </c>
      <c r="F188" s="237"/>
    </row>
    <row r="189" spans="1:6" ht="40.5" x14ac:dyDescent="0.25">
      <c r="A189" s="231">
        <v>41</v>
      </c>
      <c r="B189" s="232" t="s">
        <v>227</v>
      </c>
      <c r="C189" s="233"/>
      <c r="D189" s="233"/>
      <c r="E189" s="234">
        <f>E190</f>
        <v>21000</v>
      </c>
      <c r="F189" s="234">
        <v>0</v>
      </c>
    </row>
    <row r="190" spans="1:6" x14ac:dyDescent="0.25">
      <c r="A190" s="235">
        <v>4121</v>
      </c>
      <c r="B190" s="236" t="s">
        <v>564</v>
      </c>
      <c r="C190" s="237"/>
      <c r="D190" s="237"/>
      <c r="E190" s="299">
        <v>21000</v>
      </c>
      <c r="F190" s="237"/>
    </row>
    <row r="191" spans="1:6" ht="38.25" x14ac:dyDescent="0.25">
      <c r="A191" s="326" t="s">
        <v>337</v>
      </c>
      <c r="B191" s="327" t="s">
        <v>485</v>
      </c>
      <c r="C191" s="328">
        <v>270</v>
      </c>
      <c r="D191" s="328"/>
      <c r="E191" s="329">
        <v>0</v>
      </c>
      <c r="F191" s="329">
        <f>+E191/C191*100</f>
        <v>0</v>
      </c>
    </row>
    <row r="192" spans="1:6" ht="27" x14ac:dyDescent="0.25">
      <c r="A192" s="238">
        <v>4</v>
      </c>
      <c r="B192" s="232" t="s">
        <v>226</v>
      </c>
      <c r="C192" s="239">
        <v>270</v>
      </c>
      <c r="D192" s="239"/>
      <c r="E192" s="241">
        <v>0</v>
      </c>
      <c r="F192" s="241">
        <v>0</v>
      </c>
    </row>
    <row r="193" spans="1:6" ht="40.5" x14ac:dyDescent="0.25">
      <c r="A193" s="238">
        <v>42</v>
      </c>
      <c r="B193" s="232" t="s">
        <v>233</v>
      </c>
      <c r="C193" s="239">
        <v>270</v>
      </c>
      <c r="D193" s="239"/>
      <c r="E193" s="241">
        <v>0</v>
      </c>
      <c r="F193" s="241">
        <v>0</v>
      </c>
    </row>
    <row r="194" spans="1:6" ht="64.5" thickBot="1" x14ac:dyDescent="0.3">
      <c r="A194" s="310" t="s">
        <v>571</v>
      </c>
      <c r="B194" s="311" t="s">
        <v>576</v>
      </c>
      <c r="C194" s="315">
        <f>C195</f>
        <v>173637</v>
      </c>
      <c r="D194" s="315"/>
      <c r="E194" s="316">
        <f>E195</f>
        <v>96850.930000000008</v>
      </c>
      <c r="F194" s="317">
        <f t="shared" ref="F194:F195" si="6">+E194/C194*100</f>
        <v>55.777818091766164</v>
      </c>
    </row>
    <row r="195" spans="1:6" ht="25.5" x14ac:dyDescent="0.25">
      <c r="A195" s="318">
        <v>581</v>
      </c>
      <c r="B195" s="319" t="s">
        <v>530</v>
      </c>
      <c r="C195" s="320">
        <f>C200+C207+C209</f>
        <v>173637</v>
      </c>
      <c r="D195" s="320"/>
      <c r="E195" s="321">
        <f>E200+E207+E209+E196</f>
        <v>96850.930000000008</v>
      </c>
      <c r="F195" s="321">
        <f t="shared" si="6"/>
        <v>55.777818091766164</v>
      </c>
    </row>
    <row r="196" spans="1:6" x14ac:dyDescent="0.25">
      <c r="A196" s="228">
        <v>31</v>
      </c>
      <c r="B196" s="339" t="s">
        <v>83</v>
      </c>
      <c r="C196" s="229"/>
      <c r="D196" s="229"/>
      <c r="E196" s="230">
        <f>E197+E198+E199</f>
        <v>28012.11</v>
      </c>
      <c r="F196" s="230">
        <v>0</v>
      </c>
    </row>
    <row r="197" spans="1:6" x14ac:dyDescent="0.25">
      <c r="A197" s="282">
        <v>3111</v>
      </c>
      <c r="B197" s="283" t="s">
        <v>87</v>
      </c>
      <c r="C197" s="284"/>
      <c r="D197" s="284"/>
      <c r="E197" s="285">
        <v>26074.05</v>
      </c>
      <c r="F197" s="285"/>
    </row>
    <row r="198" spans="1:6" x14ac:dyDescent="0.25">
      <c r="A198" s="282">
        <v>3121</v>
      </c>
      <c r="B198" s="283" t="s">
        <v>91</v>
      </c>
      <c r="C198" s="284"/>
      <c r="D198" s="284"/>
      <c r="E198" s="285">
        <v>600</v>
      </c>
      <c r="F198" s="285"/>
    </row>
    <row r="199" spans="1:6" ht="25.5" x14ac:dyDescent="0.25">
      <c r="A199" s="282">
        <v>3132</v>
      </c>
      <c r="B199" s="283" t="s">
        <v>96</v>
      </c>
      <c r="C199" s="284"/>
      <c r="D199" s="284"/>
      <c r="E199" s="285">
        <v>1338.06</v>
      </c>
      <c r="F199" s="285"/>
    </row>
    <row r="200" spans="1:6" x14ac:dyDescent="0.25">
      <c r="A200" s="231" t="s">
        <v>97</v>
      </c>
      <c r="B200" s="232" t="s">
        <v>98</v>
      </c>
      <c r="C200" s="233">
        <v>173637</v>
      </c>
      <c r="D200" s="233"/>
      <c r="E200" s="234">
        <f>E201+E203+E204+E205+E206+E202</f>
        <v>22737.05</v>
      </c>
      <c r="F200" s="234">
        <f>+E200/C200*100</f>
        <v>13.094588135017307</v>
      </c>
    </row>
    <row r="201" spans="1:6" x14ac:dyDescent="0.25">
      <c r="A201" s="235" t="s">
        <v>101</v>
      </c>
      <c r="B201" s="236" t="s">
        <v>102</v>
      </c>
      <c r="C201" s="237"/>
      <c r="D201" s="237"/>
      <c r="E201" s="299">
        <v>3897.7</v>
      </c>
      <c r="F201" s="237"/>
    </row>
    <row r="202" spans="1:6" ht="25.5" x14ac:dyDescent="0.25">
      <c r="A202" s="235">
        <v>3212</v>
      </c>
      <c r="B202" s="236" t="s">
        <v>104</v>
      </c>
      <c r="C202" s="237"/>
      <c r="D202" s="237"/>
      <c r="E202" s="299">
        <v>297.77</v>
      </c>
      <c r="F202" s="237"/>
    </row>
    <row r="203" spans="1:6" ht="25.5" x14ac:dyDescent="0.25">
      <c r="A203" s="235" t="s">
        <v>105</v>
      </c>
      <c r="B203" s="236" t="s">
        <v>106</v>
      </c>
      <c r="C203" s="237"/>
      <c r="D203" s="237"/>
      <c r="E203" s="299">
        <v>2534.8000000000002</v>
      </c>
      <c r="F203" s="237"/>
    </row>
    <row r="204" spans="1:6" ht="25.5" x14ac:dyDescent="0.25">
      <c r="A204" s="235" t="s">
        <v>111</v>
      </c>
      <c r="B204" s="236" t="s">
        <v>112</v>
      </c>
      <c r="C204" s="237"/>
      <c r="D204" s="237"/>
      <c r="E204" s="299">
        <v>3115.78</v>
      </c>
      <c r="F204" s="237"/>
    </row>
    <row r="205" spans="1:6" ht="25.5" x14ac:dyDescent="0.25">
      <c r="A205" s="235" t="s">
        <v>123</v>
      </c>
      <c r="B205" s="236" t="s">
        <v>124</v>
      </c>
      <c r="C205" s="237"/>
      <c r="D205" s="237"/>
      <c r="E205" s="299">
        <v>8.5</v>
      </c>
      <c r="F205" s="237"/>
    </row>
    <row r="206" spans="1:6" ht="25.5" x14ac:dyDescent="0.25">
      <c r="A206" s="235" t="s">
        <v>135</v>
      </c>
      <c r="B206" s="236" t="s">
        <v>136</v>
      </c>
      <c r="C206" s="237"/>
      <c r="D206" s="237"/>
      <c r="E206" s="299">
        <v>12882.5</v>
      </c>
      <c r="F206" s="237"/>
    </row>
    <row r="207" spans="1:6" x14ac:dyDescent="0.25">
      <c r="A207" s="231" t="s">
        <v>165</v>
      </c>
      <c r="B207" s="232" t="s">
        <v>166</v>
      </c>
      <c r="C207" s="233"/>
      <c r="D207" s="233"/>
      <c r="E207" s="234">
        <f>E208</f>
        <v>11264.27</v>
      </c>
      <c r="F207" s="234">
        <v>0</v>
      </c>
    </row>
    <row r="208" spans="1:6" ht="51" x14ac:dyDescent="0.25">
      <c r="A208" s="235">
        <v>3531</v>
      </c>
      <c r="B208" s="236" t="s">
        <v>172</v>
      </c>
      <c r="C208" s="237"/>
      <c r="D208" s="237"/>
      <c r="E208" s="299">
        <v>11264.27</v>
      </c>
      <c r="F208" s="237"/>
    </row>
    <row r="209" spans="1:6" ht="40.5" x14ac:dyDescent="0.25">
      <c r="A209" s="231" t="s">
        <v>232</v>
      </c>
      <c r="B209" s="232" t="s">
        <v>233</v>
      </c>
      <c r="C209" s="233">
        <v>0</v>
      </c>
      <c r="D209" s="233"/>
      <c r="E209" s="234">
        <f>E210</f>
        <v>34837.5</v>
      </c>
      <c r="F209" s="234">
        <v>0</v>
      </c>
    </row>
    <row r="210" spans="1:6" ht="25.5" x14ac:dyDescent="0.25">
      <c r="A210" s="235">
        <v>4262</v>
      </c>
      <c r="B210" s="236" t="s">
        <v>247</v>
      </c>
      <c r="C210" s="237"/>
      <c r="D210" s="237"/>
      <c r="E210" s="299">
        <v>34837.5</v>
      </c>
      <c r="F210" s="237"/>
    </row>
    <row r="211" spans="1:6" ht="90" x14ac:dyDescent="0.25">
      <c r="A211" s="333" t="s">
        <v>572</v>
      </c>
      <c r="B211" s="330" t="s">
        <v>573</v>
      </c>
      <c r="C211" s="331">
        <v>264583</v>
      </c>
      <c r="D211" s="331"/>
      <c r="E211" s="332">
        <v>0</v>
      </c>
      <c r="F211" s="334">
        <v>0</v>
      </c>
    </row>
    <row r="212" spans="1:6" ht="26.25" x14ac:dyDescent="0.25">
      <c r="A212" s="338">
        <v>581</v>
      </c>
      <c r="B212" s="336" t="s">
        <v>530</v>
      </c>
      <c r="C212" s="335">
        <v>264583</v>
      </c>
      <c r="D212" s="335"/>
      <c r="E212" s="337">
        <v>0</v>
      </c>
      <c r="F212" s="337">
        <v>0</v>
      </c>
    </row>
    <row r="213" spans="1:6" ht="26.25" x14ac:dyDescent="0.25">
      <c r="A213" s="244">
        <v>4</v>
      </c>
      <c r="B213" s="245" t="s">
        <v>226</v>
      </c>
      <c r="C213" s="244">
        <v>264583</v>
      </c>
      <c r="D213" s="244"/>
      <c r="E213" s="303">
        <v>0</v>
      </c>
      <c r="F213" s="286">
        <v>0</v>
      </c>
    </row>
    <row r="214" spans="1:6" ht="38.25" x14ac:dyDescent="0.25">
      <c r="A214" s="224">
        <v>42</v>
      </c>
      <c r="B214" s="243" t="s">
        <v>227</v>
      </c>
      <c r="C214" s="224">
        <v>264583</v>
      </c>
      <c r="D214" s="224"/>
      <c r="E214" s="304">
        <v>0</v>
      </c>
      <c r="F214" s="287">
        <v>0</v>
      </c>
    </row>
  </sheetData>
  <mergeCells count="5">
    <mergeCell ref="A2:F2"/>
    <mergeCell ref="A3:F3"/>
    <mergeCell ref="A4:F4"/>
    <mergeCell ref="A6:B6"/>
    <mergeCell ref="A7:B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DA5F-8671-4AA7-8281-F1ADEF29C639}">
  <dimension ref="A2:K8"/>
  <sheetViews>
    <sheetView workbookViewId="0">
      <selection activeCell="F21" sqref="F21"/>
    </sheetView>
  </sheetViews>
  <sheetFormatPr defaultRowHeight="15" x14ac:dyDescent="0.25"/>
  <cols>
    <col min="1" max="1" width="18.5703125" customWidth="1"/>
    <col min="2" max="2" width="19.140625" customWidth="1"/>
    <col min="3" max="3" width="18.7109375" customWidth="1"/>
    <col min="4" max="5" width="19.7109375" customWidth="1"/>
    <col min="6" max="6" width="19" customWidth="1"/>
    <col min="7" max="7" width="16.140625" customWidth="1"/>
    <col min="8" max="8" width="19.42578125" customWidth="1"/>
    <col min="9" max="9" width="19.28515625" customWidth="1"/>
    <col min="10" max="10" width="17.5703125" customWidth="1"/>
    <col min="11" max="11" width="23.28515625" customWidth="1"/>
  </cols>
  <sheetData>
    <row r="2" spans="1:11" x14ac:dyDescent="0.25">
      <c r="A2" t="s">
        <v>593</v>
      </c>
    </row>
    <row r="3" spans="1:11" x14ac:dyDescent="0.25">
      <c r="A3" t="s">
        <v>594</v>
      </c>
    </row>
    <row r="4" spans="1:11" ht="75" x14ac:dyDescent="0.25">
      <c r="A4" s="342"/>
      <c r="B4" s="343" t="s">
        <v>595</v>
      </c>
      <c r="C4" s="343" t="s">
        <v>596</v>
      </c>
      <c r="D4" s="343">
        <v>43</v>
      </c>
      <c r="E4" s="343" t="s">
        <v>605</v>
      </c>
      <c r="F4" s="343" t="s">
        <v>597</v>
      </c>
      <c r="G4" s="343" t="s">
        <v>598</v>
      </c>
      <c r="H4" s="343" t="s">
        <v>599</v>
      </c>
      <c r="I4" s="343" t="s">
        <v>600</v>
      </c>
      <c r="J4" s="343" t="s">
        <v>601</v>
      </c>
      <c r="K4" s="343" t="s">
        <v>602</v>
      </c>
    </row>
    <row r="5" spans="1:11" ht="40.5" x14ac:dyDescent="0.25">
      <c r="A5" s="344" t="s">
        <v>603</v>
      </c>
      <c r="B5" s="287">
        <v>5041.6099999999997</v>
      </c>
      <c r="C5" s="287">
        <v>124363.5</v>
      </c>
      <c r="D5" s="287">
        <v>404013.29</v>
      </c>
      <c r="E5" s="287">
        <v>165056.74</v>
      </c>
      <c r="F5" s="287">
        <v>399305.39</v>
      </c>
      <c r="G5" s="287">
        <v>33280.959999999999</v>
      </c>
      <c r="H5" s="287">
        <v>106115.16</v>
      </c>
      <c r="I5" s="287">
        <v>237147.91</v>
      </c>
      <c r="J5" s="287">
        <v>645.04999999999995</v>
      </c>
      <c r="K5" s="287">
        <f>B5+C5+D5+F5+G5+H5+I5+J5+E5</f>
        <v>1474969.6099999999</v>
      </c>
    </row>
    <row r="6" spans="1:11" x14ac:dyDescent="0.25">
      <c r="A6" s="345" t="s">
        <v>28</v>
      </c>
      <c r="B6" s="346">
        <v>3843737.89</v>
      </c>
      <c r="C6" s="346">
        <v>165635.17000000001</v>
      </c>
      <c r="D6" s="346">
        <v>26328.26</v>
      </c>
      <c r="E6" s="346">
        <v>246217.98</v>
      </c>
      <c r="F6" s="346">
        <v>57827.93</v>
      </c>
      <c r="G6" s="346">
        <v>377535.59</v>
      </c>
      <c r="H6" s="346">
        <v>264136.53000000003</v>
      </c>
      <c r="I6" s="346">
        <v>505310.87</v>
      </c>
      <c r="J6" s="346">
        <v>0</v>
      </c>
      <c r="K6" s="346">
        <f>B6+C6+D6+F6+G6+H6+I6+J6+E6</f>
        <v>5486730.2200000007</v>
      </c>
    </row>
    <row r="7" spans="1:11" x14ac:dyDescent="0.25">
      <c r="A7" s="345" t="s">
        <v>71</v>
      </c>
      <c r="B7" s="346">
        <v>3777504.08</v>
      </c>
      <c r="C7" s="346">
        <v>131628.85</v>
      </c>
      <c r="D7" s="346">
        <v>152911.66</v>
      </c>
      <c r="E7" s="346">
        <v>95663.01</v>
      </c>
      <c r="F7" s="346">
        <v>41321.43</v>
      </c>
      <c r="G7" s="346">
        <v>183227.57</v>
      </c>
      <c r="H7" s="346">
        <v>17940.57</v>
      </c>
      <c r="I7" s="346">
        <v>287470.86</v>
      </c>
      <c r="J7" s="346">
        <v>0</v>
      </c>
      <c r="K7" s="346">
        <f>B7+C7+D7+F7+G7+H7+I7+J7+E7</f>
        <v>4687668.0300000012</v>
      </c>
    </row>
    <row r="8" spans="1:11" ht="41.25" x14ac:dyDescent="0.25">
      <c r="A8" s="347" t="s">
        <v>604</v>
      </c>
      <c r="B8" s="287">
        <f>B5+B6-B7</f>
        <v>71275.419999999925</v>
      </c>
      <c r="C8" s="287">
        <f>C5+C6-C7</f>
        <v>158369.82000000004</v>
      </c>
      <c r="D8" s="287">
        <f>D5+D6-D7</f>
        <v>277429.89</v>
      </c>
      <c r="E8" s="287">
        <f>E5+E6-E7</f>
        <v>315611.70999999996</v>
      </c>
      <c r="F8" s="287">
        <f t="shared" ref="F8:K8" si="0">F5+F6-F7</f>
        <v>415811.89</v>
      </c>
      <c r="G8" s="287">
        <f t="shared" si="0"/>
        <v>227588.98000000004</v>
      </c>
      <c r="H8" s="287">
        <f t="shared" si="0"/>
        <v>352311.12000000005</v>
      </c>
      <c r="I8" s="287">
        <f t="shared" si="0"/>
        <v>454987.92000000004</v>
      </c>
      <c r="J8" s="287">
        <f t="shared" si="0"/>
        <v>645.04999999999995</v>
      </c>
      <c r="K8" s="287">
        <f t="shared" si="0"/>
        <v>2274031.7999999989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POSEBNI DIO IZVRŠENJA</vt:lpstr>
      <vt:lpstr>DONOS</vt:lpstr>
      <vt:lpstr>'A.1 PRIHODI EK'!Ispis_naslova</vt:lpstr>
      <vt:lpstr>'A.1 RASHODI EK'!Ispis_naslova</vt:lpstr>
      <vt:lpstr>'A.2 PRIHODI I RASHODI IF'!Ispis_naslova</vt:lpstr>
      <vt:lpstr>'B.1 RAČUN FINANC EK'!Ispis_naslova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Racunovodstvo</cp:lastModifiedBy>
  <cp:lastPrinted>2026-07-15T08:01:22Z</cp:lastPrinted>
  <dcterms:created xsi:type="dcterms:W3CDTF">2024-02-22T20:30:43Z</dcterms:created>
  <dcterms:modified xsi:type="dcterms:W3CDTF">2026-07-15T12:33:15Z</dcterms:modified>
</cp:coreProperties>
</file>